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A26EC56A-7118-41EE-B503-09B84E93E6A5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нач клас" sheetId="6" r:id="rId1"/>
    <sheet name="гуманит" sheetId="7" r:id="rId2"/>
    <sheet name="ест мат" sheetId="8" r:id="rId3"/>
    <sheet name="итоги 2 ч" sheetId="15" r:id="rId4"/>
    <sheet name="МОДО" sheetId="16" r:id="rId5"/>
    <sheet name="СОЧ" sheetId="17" r:id="rId6"/>
  </sheets>
  <definedNames>
    <definedName name="_Hlk142302812" localSheetId="4">МОДО!$C$60</definedName>
  </definedNames>
  <calcPr calcId="191029" refMode="R1C1"/>
</workbook>
</file>

<file path=xl/calcChain.xml><?xml version="1.0" encoding="utf-8"?>
<calcChain xmlns="http://schemas.openxmlformats.org/spreadsheetml/2006/main">
  <c r="H62" i="16" l="1"/>
  <c r="H63" i="16"/>
  <c r="F62" i="16"/>
  <c r="E62" i="16"/>
  <c r="E49" i="16"/>
  <c r="D49" i="16"/>
  <c r="I49" i="16"/>
  <c r="H49" i="16"/>
  <c r="H53" i="16"/>
  <c r="H52" i="16"/>
  <c r="H54" i="16"/>
  <c r="H55" i="16"/>
  <c r="H60" i="16"/>
  <c r="H51" i="16"/>
  <c r="H59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S26" i="6"/>
  <c r="S28" i="6"/>
  <c r="D75" i="7" l="1"/>
  <c r="D76" i="7"/>
  <c r="D77" i="7"/>
  <c r="D78" i="7"/>
  <c r="D74" i="7"/>
  <c r="G49" i="16"/>
  <c r="F50" i="16"/>
  <c r="F49" i="16"/>
  <c r="F48" i="16"/>
  <c r="F47" i="16"/>
  <c r="F46" i="16"/>
  <c r="F45" i="16"/>
  <c r="F44" i="16"/>
  <c r="F42" i="16"/>
  <c r="F41" i="16"/>
  <c r="F40" i="16"/>
  <c r="I62" i="16"/>
  <c r="I54" i="16"/>
  <c r="I51" i="16"/>
  <c r="J63" i="16"/>
  <c r="J62" i="16"/>
  <c r="J61" i="16"/>
  <c r="J60" i="16"/>
  <c r="J59" i="16"/>
  <c r="J58" i="16"/>
  <c r="J57" i="16"/>
  <c r="J56" i="16"/>
  <c r="J55" i="16"/>
  <c r="J52" i="16"/>
  <c r="J51" i="16"/>
  <c r="J49" i="16"/>
  <c r="J50" i="16"/>
  <c r="F15" i="16"/>
  <c r="F14" i="16"/>
  <c r="F13" i="16"/>
  <c r="F5" i="16"/>
  <c r="F4" i="16"/>
  <c r="D15" i="16"/>
  <c r="D14" i="16"/>
  <c r="D8" i="16"/>
  <c r="D6" i="16"/>
  <c r="E15" i="16"/>
  <c r="E16" i="16"/>
  <c r="E11" i="16"/>
  <c r="E13" i="16"/>
  <c r="E9" i="16"/>
  <c r="E6" i="16"/>
  <c r="E7" i="16"/>
  <c r="E12" i="16"/>
  <c r="E14" i="16"/>
  <c r="D62" i="16"/>
  <c r="F35" i="16"/>
  <c r="F34" i="16"/>
  <c r="E34" i="16"/>
  <c r="D35" i="16"/>
  <c r="E61" i="16"/>
  <c r="E56" i="16"/>
  <c r="D11" i="16"/>
  <c r="D9" i="16"/>
  <c r="D12" i="16"/>
  <c r="D7" i="16"/>
  <c r="E5" i="16"/>
  <c r="D5" i="16"/>
  <c r="D13" i="16"/>
  <c r="E4" i="16"/>
  <c r="D4" i="16"/>
  <c r="E10" i="16"/>
  <c r="D10" i="16"/>
  <c r="H4" i="17"/>
  <c r="I4" i="17"/>
  <c r="H5" i="17"/>
  <c r="I5" i="17"/>
  <c r="H6" i="17"/>
  <c r="I6" i="17"/>
  <c r="H7" i="17"/>
  <c r="I7" i="17"/>
  <c r="H8" i="17"/>
  <c r="I8" i="17"/>
  <c r="H9" i="17"/>
  <c r="I9" i="17"/>
  <c r="H10" i="17"/>
  <c r="I10" i="17"/>
  <c r="H11" i="17"/>
  <c r="I11" i="17"/>
  <c r="H12" i="17"/>
  <c r="I12" i="17"/>
  <c r="H13" i="17"/>
  <c r="I13" i="17"/>
  <c r="H14" i="17"/>
  <c r="I14" i="17"/>
  <c r="H15" i="17"/>
  <c r="I15" i="17"/>
  <c r="H16" i="17"/>
  <c r="I16" i="17"/>
  <c r="H17" i="17"/>
  <c r="I17" i="17"/>
  <c r="H18" i="17"/>
  <c r="I18" i="17"/>
  <c r="H19" i="17"/>
  <c r="I19" i="17"/>
  <c r="H20" i="17"/>
  <c r="I20" i="17"/>
  <c r="H21" i="17"/>
  <c r="I21" i="17"/>
  <c r="H22" i="17"/>
  <c r="I22" i="17"/>
  <c r="H23" i="17"/>
  <c r="I23" i="17"/>
  <c r="H24" i="17"/>
  <c r="I24" i="17"/>
  <c r="H25" i="17"/>
  <c r="I25" i="17"/>
  <c r="H26" i="17"/>
  <c r="I26" i="17"/>
  <c r="H27" i="17"/>
  <c r="I27" i="17"/>
  <c r="H28" i="17"/>
  <c r="I28" i="17"/>
  <c r="H29" i="17"/>
  <c r="I29" i="17"/>
  <c r="H30" i="17"/>
  <c r="I30" i="17"/>
  <c r="H31" i="17"/>
  <c r="I31" i="17"/>
  <c r="H32" i="17"/>
  <c r="I32" i="17"/>
  <c r="H33" i="17"/>
  <c r="I33" i="17"/>
  <c r="H34" i="17"/>
  <c r="I34" i="17"/>
  <c r="H35" i="17"/>
  <c r="I35" i="17"/>
  <c r="H36" i="17"/>
  <c r="I36" i="17"/>
  <c r="H37" i="17"/>
  <c r="I37" i="17"/>
  <c r="H38" i="17"/>
  <c r="I38" i="17"/>
  <c r="H39" i="17"/>
  <c r="I39" i="17"/>
  <c r="H40" i="17"/>
  <c r="I40" i="17"/>
  <c r="H41" i="17"/>
  <c r="I41" i="17"/>
  <c r="H42" i="17"/>
  <c r="I42" i="17"/>
  <c r="H43" i="17"/>
  <c r="I43" i="17"/>
  <c r="H44" i="17"/>
  <c r="I44" i="17"/>
  <c r="H45" i="17"/>
  <c r="I45" i="17"/>
  <c r="H46" i="17"/>
  <c r="I46" i="17"/>
  <c r="H47" i="17"/>
  <c r="I47" i="17"/>
  <c r="H48" i="17"/>
  <c r="I48" i="17"/>
  <c r="H49" i="17"/>
  <c r="I49" i="17"/>
  <c r="H50" i="17"/>
  <c r="I50" i="17"/>
  <c r="H51" i="17"/>
  <c r="I51" i="17"/>
  <c r="H52" i="17"/>
  <c r="I52" i="17"/>
  <c r="H53" i="17"/>
  <c r="I53" i="17"/>
  <c r="H54" i="17"/>
  <c r="I54" i="17"/>
  <c r="H55" i="17"/>
  <c r="I55" i="17"/>
  <c r="H56" i="17"/>
  <c r="I56" i="17"/>
  <c r="H57" i="17"/>
  <c r="I57" i="17"/>
  <c r="H58" i="17"/>
  <c r="I58" i="17"/>
  <c r="H59" i="17"/>
  <c r="I59" i="17"/>
  <c r="H60" i="17"/>
  <c r="I60" i="17"/>
  <c r="H61" i="17"/>
  <c r="I61" i="17"/>
  <c r="H62" i="17"/>
  <c r="I62" i="17"/>
  <c r="H63" i="17"/>
  <c r="I63" i="17"/>
  <c r="H64" i="17"/>
  <c r="I64" i="17"/>
  <c r="H65" i="17"/>
  <c r="I65" i="17"/>
  <c r="H66" i="17"/>
  <c r="I66" i="17"/>
  <c r="H67" i="17"/>
  <c r="I67" i="17"/>
  <c r="H68" i="17"/>
  <c r="I68" i="17"/>
  <c r="H69" i="17"/>
  <c r="I69" i="17"/>
  <c r="H70" i="17"/>
  <c r="I70" i="17"/>
  <c r="H71" i="17"/>
  <c r="I71" i="17"/>
  <c r="H72" i="17"/>
  <c r="I72" i="17"/>
  <c r="H73" i="17"/>
  <c r="I73" i="17"/>
  <c r="H74" i="17"/>
  <c r="I74" i="17"/>
  <c r="H75" i="17"/>
  <c r="I75" i="17"/>
  <c r="H76" i="17"/>
  <c r="I76" i="17"/>
  <c r="H77" i="17"/>
  <c r="I77" i="17"/>
  <c r="H78" i="17"/>
  <c r="I78" i="17"/>
  <c r="H79" i="17"/>
  <c r="I79" i="17"/>
  <c r="H80" i="17"/>
  <c r="I80" i="17"/>
  <c r="H81" i="17"/>
  <c r="I81" i="17"/>
  <c r="H82" i="17"/>
  <c r="I82" i="17"/>
  <c r="H83" i="17"/>
  <c r="I83" i="17"/>
  <c r="H84" i="17"/>
  <c r="I84" i="17"/>
  <c r="H85" i="17"/>
  <c r="I85" i="17"/>
  <c r="H86" i="17"/>
  <c r="I86" i="17"/>
  <c r="H87" i="17"/>
  <c r="I87" i="17"/>
  <c r="H88" i="17"/>
  <c r="I88" i="17"/>
  <c r="H89" i="17"/>
  <c r="I89" i="17"/>
  <c r="H90" i="17"/>
  <c r="I90" i="17"/>
  <c r="H91" i="17"/>
  <c r="I91" i="17"/>
  <c r="H92" i="17"/>
  <c r="I92" i="17"/>
  <c r="H93" i="17"/>
  <c r="I93" i="17"/>
  <c r="H94" i="17"/>
  <c r="I94" i="17"/>
  <c r="H95" i="17"/>
  <c r="I95" i="17"/>
  <c r="H96" i="17"/>
  <c r="I96" i="17"/>
  <c r="H97" i="17"/>
  <c r="I97" i="17"/>
  <c r="H98" i="17"/>
  <c r="I98" i="17"/>
  <c r="H99" i="17"/>
  <c r="I99" i="17"/>
  <c r="H100" i="17"/>
  <c r="I100" i="17"/>
  <c r="H101" i="17"/>
  <c r="I101" i="17"/>
  <c r="H102" i="17"/>
  <c r="I102" i="17"/>
  <c r="H103" i="17"/>
  <c r="I103" i="17"/>
  <c r="H104" i="17"/>
  <c r="I104" i="17"/>
  <c r="H105" i="17"/>
  <c r="I105" i="17"/>
  <c r="H106" i="17"/>
  <c r="I106" i="17"/>
  <c r="H107" i="17"/>
  <c r="I107" i="17"/>
  <c r="H108" i="17"/>
  <c r="I108" i="17"/>
  <c r="H109" i="17"/>
  <c r="I109" i="17"/>
  <c r="H110" i="17"/>
  <c r="I110" i="17"/>
  <c r="H111" i="17"/>
  <c r="I111" i="17"/>
  <c r="H112" i="17"/>
  <c r="I112" i="17"/>
  <c r="H113" i="17"/>
  <c r="I113" i="17"/>
  <c r="H114" i="17"/>
  <c r="I114" i="17"/>
  <c r="H115" i="17"/>
  <c r="I115" i="17"/>
  <c r="H116" i="17"/>
  <c r="I116" i="17"/>
  <c r="H117" i="17"/>
  <c r="I117" i="17"/>
  <c r="H118" i="17"/>
  <c r="I118" i="17"/>
  <c r="H119" i="17"/>
  <c r="I119" i="17"/>
  <c r="H120" i="17"/>
  <c r="I120" i="17"/>
  <c r="H121" i="17"/>
  <c r="I121" i="17"/>
  <c r="H122" i="17"/>
  <c r="I122" i="17"/>
  <c r="H123" i="17"/>
  <c r="I123" i="17"/>
  <c r="H124" i="17"/>
  <c r="I124" i="17"/>
  <c r="H125" i="17"/>
  <c r="I125" i="17"/>
  <c r="H126" i="17"/>
  <c r="I126" i="17"/>
  <c r="H127" i="17"/>
  <c r="I127" i="17"/>
  <c r="G66" i="8"/>
  <c r="H23" i="15"/>
  <c r="H24" i="15"/>
  <c r="H25" i="15"/>
  <c r="H26" i="15"/>
  <c r="D80" i="7" l="1"/>
  <c r="C14" i="15"/>
  <c r="D14" i="15"/>
  <c r="C66" i="8"/>
  <c r="B66" i="8"/>
  <c r="C53" i="6"/>
  <c r="B53" i="6"/>
  <c r="G74" i="6"/>
  <c r="F74" i="6"/>
  <c r="E74" i="6"/>
  <c r="D74" i="6"/>
  <c r="C74" i="6"/>
  <c r="B74" i="6"/>
  <c r="H72" i="6"/>
  <c r="H71" i="6"/>
  <c r="H70" i="6"/>
  <c r="H69" i="6"/>
  <c r="H68" i="6"/>
  <c r="C80" i="7"/>
  <c r="B80" i="7"/>
  <c r="K70" i="7"/>
  <c r="J70" i="7"/>
  <c r="I70" i="7"/>
  <c r="H70" i="7"/>
  <c r="G70" i="7"/>
  <c r="F70" i="7"/>
  <c r="E70" i="7"/>
  <c r="D70" i="7"/>
  <c r="C70" i="7"/>
  <c r="B70" i="7"/>
  <c r="L68" i="7"/>
  <c r="L67" i="7"/>
  <c r="L66" i="7"/>
  <c r="L65" i="7"/>
  <c r="L64" i="7"/>
  <c r="K75" i="8"/>
  <c r="J75" i="8"/>
  <c r="I75" i="8"/>
  <c r="H75" i="8"/>
  <c r="G75" i="8"/>
  <c r="F75" i="8"/>
  <c r="E75" i="8"/>
  <c r="D75" i="8"/>
  <c r="C75" i="8"/>
  <c r="B75" i="8"/>
  <c r="L72" i="8"/>
  <c r="L71" i="8"/>
  <c r="L70" i="8"/>
  <c r="L69" i="8"/>
  <c r="H10" i="15"/>
  <c r="C57" i="8"/>
  <c r="D57" i="8"/>
  <c r="E57" i="8"/>
  <c r="F57" i="8"/>
  <c r="G57" i="8"/>
  <c r="H57" i="8"/>
  <c r="I57" i="8"/>
  <c r="J57" i="8"/>
  <c r="K57" i="8"/>
  <c r="G38" i="8"/>
  <c r="F38" i="8"/>
  <c r="E38" i="8"/>
  <c r="D38" i="8"/>
  <c r="C38" i="8"/>
  <c r="B38" i="8"/>
  <c r="G53" i="6"/>
  <c r="F53" i="6"/>
  <c r="E53" i="6"/>
  <c r="D53" i="6"/>
  <c r="H51" i="6"/>
  <c r="H50" i="6"/>
  <c r="H49" i="6"/>
  <c r="H48" i="6"/>
  <c r="H47" i="6"/>
  <c r="F40" i="15"/>
  <c r="E40" i="15"/>
  <c r="D40" i="15"/>
  <c r="C40" i="15"/>
  <c r="H39" i="15"/>
  <c r="H38" i="15"/>
  <c r="H37" i="15"/>
  <c r="H36" i="15"/>
  <c r="H35" i="15"/>
  <c r="F34" i="15"/>
  <c r="E34" i="15"/>
  <c r="D34" i="15"/>
  <c r="C34" i="15"/>
  <c r="H33" i="15"/>
  <c r="H32" i="15"/>
  <c r="H31" i="15"/>
  <c r="F27" i="15"/>
  <c r="E27" i="15"/>
  <c r="D27" i="15"/>
  <c r="C27" i="15"/>
  <c r="H22" i="15"/>
  <c r="F21" i="15"/>
  <c r="E21" i="15"/>
  <c r="D21" i="15"/>
  <c r="C21" i="15"/>
  <c r="H20" i="15"/>
  <c r="H19" i="15"/>
  <c r="H18" i="15"/>
  <c r="F14" i="15"/>
  <c r="E14" i="15"/>
  <c r="H13" i="15"/>
  <c r="H12" i="15"/>
  <c r="H11" i="15"/>
  <c r="H9" i="15"/>
  <c r="F8" i="15"/>
  <c r="E8" i="15"/>
  <c r="D8" i="15"/>
  <c r="C8" i="15"/>
  <c r="H7" i="15"/>
  <c r="H6" i="15"/>
  <c r="H5" i="15"/>
  <c r="E15" i="15" l="1"/>
  <c r="C15" i="15"/>
  <c r="D15" i="15"/>
  <c r="L70" i="7"/>
  <c r="L75" i="8"/>
  <c r="H74" i="6"/>
  <c r="E41" i="15"/>
  <c r="C41" i="15"/>
  <c r="H40" i="15"/>
  <c r="C28" i="15"/>
  <c r="E28" i="15"/>
  <c r="D28" i="15"/>
  <c r="F28" i="15"/>
  <c r="G27" i="15"/>
  <c r="H53" i="6"/>
  <c r="G8" i="15"/>
  <c r="G21" i="15"/>
  <c r="H8" i="15"/>
  <c r="H14" i="15"/>
  <c r="H21" i="15"/>
  <c r="F15" i="15"/>
  <c r="F41" i="15"/>
  <c r="H27" i="15"/>
  <c r="H34" i="15"/>
  <c r="G40" i="15"/>
  <c r="G34" i="15"/>
  <c r="D41" i="15"/>
  <c r="G15" i="15" l="1"/>
  <c r="H15" i="15"/>
  <c r="G41" i="15"/>
  <c r="H41" i="15"/>
  <c r="G28" i="15"/>
  <c r="H28" i="15"/>
  <c r="F42" i="7"/>
  <c r="E42" i="7"/>
  <c r="D42" i="7"/>
  <c r="C42" i="7"/>
  <c r="B42" i="7"/>
  <c r="G40" i="7"/>
  <c r="G39" i="7"/>
  <c r="G38" i="7"/>
  <c r="G37" i="7"/>
  <c r="G36" i="7"/>
  <c r="E33" i="6"/>
  <c r="D33" i="6"/>
  <c r="C33" i="6"/>
  <c r="B33" i="6"/>
  <c r="F31" i="6"/>
  <c r="F30" i="6"/>
  <c r="F29" i="6"/>
  <c r="F28" i="6"/>
  <c r="F27" i="6"/>
  <c r="G18" i="7"/>
  <c r="G19" i="7"/>
  <c r="G20" i="7"/>
  <c r="G17" i="7"/>
  <c r="J13" i="7"/>
  <c r="H61" i="8"/>
  <c r="H62" i="8"/>
  <c r="H63" i="8"/>
  <c r="H60" i="8"/>
  <c r="H18" i="6"/>
  <c r="H19" i="6"/>
  <c r="H20" i="6"/>
  <c r="H17" i="6"/>
  <c r="B23" i="6"/>
  <c r="H7" i="6"/>
  <c r="K32" i="7"/>
  <c r="J32" i="7"/>
  <c r="I32" i="7"/>
  <c r="H32" i="7"/>
  <c r="H38" i="6"/>
  <c r="H39" i="6"/>
  <c r="H40" i="6"/>
  <c r="H8" i="6"/>
  <c r="H9" i="6"/>
  <c r="H10" i="6"/>
  <c r="L52" i="8"/>
  <c r="L53" i="8"/>
  <c r="L51" i="8"/>
  <c r="K61" i="7"/>
  <c r="J61" i="7"/>
  <c r="I61" i="7"/>
  <c r="H61" i="7"/>
  <c r="G61" i="7"/>
  <c r="F61" i="7"/>
  <c r="E61" i="7"/>
  <c r="D61" i="7"/>
  <c r="C61" i="7"/>
  <c r="B61" i="7"/>
  <c r="L59" i="7"/>
  <c r="L58" i="7"/>
  <c r="L57" i="7"/>
  <c r="L56" i="7"/>
  <c r="L55" i="7"/>
  <c r="B57" i="8"/>
  <c r="L54" i="8"/>
  <c r="F23" i="7"/>
  <c r="E23" i="7"/>
  <c r="D23" i="7"/>
  <c r="C23" i="7"/>
  <c r="B23" i="7"/>
  <c r="L27" i="7"/>
  <c r="L8" i="7"/>
  <c r="L9" i="7"/>
  <c r="L10" i="7"/>
  <c r="H13" i="7"/>
  <c r="I13" i="7"/>
  <c r="G32" i="7"/>
  <c r="F32" i="7"/>
  <c r="E32" i="7"/>
  <c r="D32" i="7"/>
  <c r="C32" i="7"/>
  <c r="B32" i="7"/>
  <c r="L30" i="7"/>
  <c r="L29" i="7"/>
  <c r="L28" i="7"/>
  <c r="L26" i="7"/>
  <c r="K13" i="7"/>
  <c r="G13" i="7"/>
  <c r="F13" i="7"/>
  <c r="E13" i="7"/>
  <c r="D13" i="7"/>
  <c r="C13" i="7"/>
  <c r="B13" i="7"/>
  <c r="L11" i="7"/>
  <c r="L7" i="7"/>
  <c r="L46" i="7"/>
  <c r="L47" i="7"/>
  <c r="L48" i="7"/>
  <c r="L45" i="7"/>
  <c r="K51" i="7"/>
  <c r="J51" i="7"/>
  <c r="I51" i="7"/>
  <c r="H51" i="7"/>
  <c r="G51" i="7"/>
  <c r="F51" i="7"/>
  <c r="E51" i="7"/>
  <c r="D51" i="7"/>
  <c r="C51" i="7"/>
  <c r="B51" i="7"/>
  <c r="L49" i="7"/>
  <c r="C11" i="8"/>
  <c r="D11" i="8"/>
  <c r="E11" i="8"/>
  <c r="F66" i="8"/>
  <c r="E66" i="8"/>
  <c r="D66" i="8"/>
  <c r="H64" i="8"/>
  <c r="G47" i="8"/>
  <c r="F47" i="8"/>
  <c r="E47" i="8"/>
  <c r="D47" i="8"/>
  <c r="C47" i="8"/>
  <c r="B47" i="8"/>
  <c r="H45" i="8"/>
  <c r="H44" i="8"/>
  <c r="H43" i="8"/>
  <c r="H42" i="8"/>
  <c r="H41" i="8"/>
  <c r="H36" i="8"/>
  <c r="H35" i="8"/>
  <c r="H34" i="8"/>
  <c r="H33" i="8"/>
  <c r="H32" i="8"/>
  <c r="G29" i="8"/>
  <c r="F29" i="8"/>
  <c r="E29" i="8"/>
  <c r="D29" i="8"/>
  <c r="C29" i="8"/>
  <c r="B29" i="8"/>
  <c r="H27" i="8"/>
  <c r="H26" i="8"/>
  <c r="H25" i="8"/>
  <c r="H24" i="8"/>
  <c r="H23" i="8"/>
  <c r="F6" i="8"/>
  <c r="F7" i="8"/>
  <c r="F8" i="8"/>
  <c r="F9" i="8"/>
  <c r="F5" i="8"/>
  <c r="G20" i="8"/>
  <c r="F20" i="8"/>
  <c r="E20" i="8"/>
  <c r="D20" i="8"/>
  <c r="C20" i="8"/>
  <c r="B20" i="8"/>
  <c r="H18" i="8"/>
  <c r="H17" i="8"/>
  <c r="H16" i="8"/>
  <c r="H15" i="8"/>
  <c r="H14" i="8"/>
  <c r="B11" i="8"/>
  <c r="G64" i="6"/>
  <c r="F64" i="6"/>
  <c r="E64" i="6"/>
  <c r="D64" i="6"/>
  <c r="C64" i="6"/>
  <c r="B64" i="6"/>
  <c r="H62" i="6"/>
  <c r="G43" i="6"/>
  <c r="F43" i="6"/>
  <c r="E43" i="6"/>
  <c r="D43" i="6"/>
  <c r="C43" i="6"/>
  <c r="B43" i="6"/>
  <c r="H41" i="6"/>
  <c r="H37" i="6"/>
  <c r="G23" i="6"/>
  <c r="F23" i="6"/>
  <c r="E23" i="6"/>
  <c r="D23" i="6"/>
  <c r="C23" i="6"/>
  <c r="H21" i="6"/>
  <c r="G13" i="6"/>
  <c r="F13" i="6"/>
  <c r="E13" i="6"/>
  <c r="D13" i="6"/>
  <c r="C13" i="6"/>
  <c r="B13" i="6"/>
  <c r="H11" i="6"/>
  <c r="H59" i="6"/>
  <c r="H60" i="6"/>
  <c r="H58" i="6"/>
  <c r="H61" i="6"/>
  <c r="H38" i="8" l="1"/>
  <c r="L57" i="8"/>
  <c r="L61" i="7"/>
  <c r="L13" i="7"/>
  <c r="F33" i="6"/>
  <c r="H66" i="8"/>
  <c r="L51" i="7"/>
  <c r="G23" i="7"/>
  <c r="H29" i="8"/>
  <c r="H13" i="6"/>
  <c r="G42" i="7"/>
  <c r="H20" i="8"/>
  <c r="F11" i="8"/>
  <c r="L32" i="7"/>
  <c r="H47" i="8"/>
  <c r="H23" i="6"/>
  <c r="H43" i="6"/>
  <c r="H64" i="6"/>
  <c r="G21" i="7"/>
</calcChain>
</file>

<file path=xl/sharedStrings.xml><?xml version="1.0" encoding="utf-8"?>
<sst xmlns="http://schemas.openxmlformats.org/spreadsheetml/2006/main" count="858" uniqueCount="326">
  <si>
    <t>класс</t>
  </si>
  <si>
    <t>всего</t>
  </si>
  <si>
    <t>отл</t>
  </si>
  <si>
    <t>хор</t>
  </si>
  <si>
    <t>неусп</t>
  </si>
  <si>
    <t>%усп</t>
  </si>
  <si>
    <t>%кач.зн</t>
  </si>
  <si>
    <t>итого</t>
  </si>
  <si>
    <t>1-4кл</t>
  </si>
  <si>
    <t>5-9кл</t>
  </si>
  <si>
    <t>отличники</t>
  </si>
  <si>
    <t>хорошисты</t>
  </si>
  <si>
    <t>качества знаний по предметам</t>
  </si>
  <si>
    <t>казахский язык</t>
  </si>
  <si>
    <t>всего учащихся</t>
  </si>
  <si>
    <t>% кач.знаний</t>
  </si>
  <si>
    <t>% успеваемости</t>
  </si>
  <si>
    <t>русский язык</t>
  </si>
  <si>
    <t>математика</t>
  </si>
  <si>
    <t>литература</t>
  </si>
  <si>
    <t>английский язык</t>
  </si>
  <si>
    <t>Качества знаний по предметам</t>
  </si>
  <si>
    <t>алгебра</t>
  </si>
  <si>
    <t>геометрия</t>
  </si>
  <si>
    <t>физика</t>
  </si>
  <si>
    <t>биология</t>
  </si>
  <si>
    <t>химия</t>
  </si>
  <si>
    <t>классы с казахским языком обучения</t>
  </si>
  <si>
    <t>классы с русским языком обучения</t>
  </si>
  <si>
    <t>по школе</t>
  </si>
  <si>
    <t>3а</t>
  </si>
  <si>
    <t>5а</t>
  </si>
  <si>
    <t>6а</t>
  </si>
  <si>
    <t>7а</t>
  </si>
  <si>
    <t>8а</t>
  </si>
  <si>
    <t>9а</t>
  </si>
  <si>
    <t>4а</t>
  </si>
  <si>
    <t>2а</t>
  </si>
  <si>
    <t>Итого</t>
  </si>
  <si>
    <t>3ә</t>
  </si>
  <si>
    <t>4ә</t>
  </si>
  <si>
    <t>2ә</t>
  </si>
  <si>
    <t>5ә</t>
  </si>
  <si>
    <t>9ә</t>
  </si>
  <si>
    <t>Классы</t>
  </si>
  <si>
    <t>количество учащихся</t>
  </si>
  <si>
    <t>"5"</t>
  </si>
  <si>
    <t>"4"</t>
  </si>
  <si>
    <t>"3"</t>
  </si>
  <si>
    <t>"2"</t>
  </si>
  <si>
    <t>% качества</t>
  </si>
  <si>
    <t>6ә</t>
  </si>
  <si>
    <t>7ә</t>
  </si>
  <si>
    <t>8ә</t>
  </si>
  <si>
    <t>2-4кл</t>
  </si>
  <si>
    <t>Борщ Л.В.</t>
  </si>
  <si>
    <t>естествознание</t>
  </si>
  <si>
    <t>казахская литература</t>
  </si>
  <si>
    <t>русская литература</t>
  </si>
  <si>
    <t>история Казахстана</t>
  </si>
  <si>
    <t>естествознание-география</t>
  </si>
  <si>
    <t>Хусаинова Г.А.</t>
  </si>
  <si>
    <t>Завуч:</t>
  </si>
  <si>
    <t>Директор школы:</t>
  </si>
  <si>
    <t>информатика</t>
  </si>
  <si>
    <t>всемирная история</t>
  </si>
  <si>
    <t>основы права</t>
  </si>
  <si>
    <t>познание мира</t>
  </si>
  <si>
    <t>КГУ "ОСШ с.Жалтырколь"</t>
  </si>
  <si>
    <t>естественно-математического цикла  Жалтыркольская ош</t>
  </si>
  <si>
    <t>гуманитарного цикла Жалтыркольская ош</t>
  </si>
  <si>
    <t>начальные классы  Жалтыркольская ош</t>
  </si>
  <si>
    <t>Итоги пробного МОДО</t>
  </si>
  <si>
    <t>дата</t>
  </si>
  <si>
    <t>ФИ</t>
  </si>
  <si>
    <t>ЧГ</t>
  </si>
  <si>
    <t>МГ</t>
  </si>
  <si>
    <t>ЕНГ</t>
  </si>
  <si>
    <t>география</t>
  </si>
  <si>
    <t>4А</t>
  </si>
  <si>
    <t>9А</t>
  </si>
  <si>
    <t>9Ә</t>
  </si>
  <si>
    <t>4Ә</t>
  </si>
  <si>
    <t>кач.знаний</t>
  </si>
  <si>
    <t>успеваемость</t>
  </si>
  <si>
    <t>Список отличников и хорошистов по Жалтыркольской ОШ</t>
  </si>
  <si>
    <t>Өмірбай А.-7Ә</t>
  </si>
  <si>
    <t>ЗД по УР; Борщ Л.В.</t>
  </si>
  <si>
    <t>қазақ тілі және әдебиеті</t>
  </si>
  <si>
    <t>русский язык и литература</t>
  </si>
  <si>
    <t>ағылшын тілі</t>
  </si>
  <si>
    <t>Қазақстан тарихы</t>
  </si>
  <si>
    <t>қазақ әдебиеті</t>
  </si>
  <si>
    <t>қазақ тілі</t>
  </si>
  <si>
    <t>8А</t>
  </si>
  <si>
    <t>8Ә</t>
  </si>
  <si>
    <t>7А</t>
  </si>
  <si>
    <t>7Ә</t>
  </si>
  <si>
    <t xml:space="preserve">математика </t>
  </si>
  <si>
    <t>6А</t>
  </si>
  <si>
    <t>жаратылыстану</t>
  </si>
  <si>
    <t>6Ә</t>
  </si>
  <si>
    <t>5А</t>
  </si>
  <si>
    <t>5Ә</t>
  </si>
  <si>
    <t>литературное чтение</t>
  </si>
  <si>
    <t>әдебиеттік оқу</t>
  </si>
  <si>
    <t>3А</t>
  </si>
  <si>
    <t>3Ә</t>
  </si>
  <si>
    <t xml:space="preserve">2 А </t>
  </si>
  <si>
    <t>2Ә</t>
  </si>
  <si>
    <t>% усп</t>
  </si>
  <si>
    <t>% кач</t>
  </si>
  <si>
    <t>85-100%</t>
  </si>
  <si>
    <t>65-84%</t>
  </si>
  <si>
    <t>40-64%</t>
  </si>
  <si>
    <t>0-39%</t>
  </si>
  <si>
    <t>кол-во уч-ся</t>
  </si>
  <si>
    <t>предмет</t>
  </si>
  <si>
    <t>ЗД по УР:</t>
  </si>
  <si>
    <t>Пергаумқызы Інжу</t>
  </si>
  <si>
    <t>Асылханұлы Саян</t>
  </si>
  <si>
    <t>Ернұрұлы Ерали</t>
  </si>
  <si>
    <t>Жақсылыққызы Көркем</t>
  </si>
  <si>
    <t>Даулетбек Жанасыл</t>
  </si>
  <si>
    <t>Нурмуханова Малика Мауленовна</t>
  </si>
  <si>
    <t xml:space="preserve">Олжабай Әлихан </t>
  </si>
  <si>
    <t xml:space="preserve">Жакеев Абдулла </t>
  </si>
  <si>
    <t xml:space="preserve">Рахманберген Аяна </t>
  </si>
  <si>
    <t xml:space="preserve">Мұхамедшарип Әдемай </t>
  </si>
  <si>
    <t xml:space="preserve">Муратов Мирас </t>
  </si>
  <si>
    <t xml:space="preserve">Галымбек Жанна </t>
  </si>
  <si>
    <t xml:space="preserve">Мазтай Азамат </t>
  </si>
  <si>
    <t xml:space="preserve">Амирбекова Ақерке </t>
  </si>
  <si>
    <t xml:space="preserve">Казиханова Дана </t>
  </si>
  <si>
    <t xml:space="preserve">Сәрсенбек Дархан </t>
  </si>
  <si>
    <t>ЧГ каз.яз</t>
  </si>
  <si>
    <t>ЧГ рус.яз</t>
  </si>
  <si>
    <t>ЧГ анг.яз</t>
  </si>
  <si>
    <t xml:space="preserve">Амангельдинов Дамир </t>
  </si>
  <si>
    <t xml:space="preserve">Бекибаев Максат </t>
  </si>
  <si>
    <t xml:space="preserve">Есмагамбетов Рустем </t>
  </si>
  <si>
    <t xml:space="preserve">Дудляков Алексей </t>
  </si>
  <si>
    <t xml:space="preserve">Трофимов Максим </t>
  </si>
  <si>
    <t xml:space="preserve">Сарсенова Аида </t>
  </si>
  <si>
    <t xml:space="preserve">Лебедева Эмилия </t>
  </si>
  <si>
    <t xml:space="preserve">Вагнер Сабрина </t>
  </si>
  <si>
    <t xml:space="preserve">Камиева Аим </t>
  </si>
  <si>
    <t>за  2 четверть 2023-2024 учебный год</t>
  </si>
  <si>
    <t>за 2 четверть  2023-2024 уч.год</t>
  </si>
  <si>
    <t>за 2 четверть  2023-20244 учебный год</t>
  </si>
  <si>
    <t>итоги успеваемости за   2 четверть 2023-2024 учебный год</t>
  </si>
  <si>
    <t>Итоги СОЧ 2 четверть 2023-2024 уч.год</t>
  </si>
  <si>
    <t xml:space="preserve">  2 четверть 2023-2024 уч. Год</t>
  </si>
  <si>
    <t>Багджау А-2Ә</t>
  </si>
  <si>
    <t>Асан Н-2Ә</t>
  </si>
  <si>
    <t>Серікқызы Ә -5Ә</t>
  </si>
  <si>
    <t>Базар А-2Ә</t>
  </si>
  <si>
    <t>Айтбаева З-5А</t>
  </si>
  <si>
    <t>Жамбыл А-2Ә</t>
  </si>
  <si>
    <t>Базар М-2Ә</t>
  </si>
  <si>
    <t>Алиев Р-5А</t>
  </si>
  <si>
    <t>Қапламбек Р-2Ә</t>
  </si>
  <si>
    <t>Доман Б-2Ә</t>
  </si>
  <si>
    <t>Сарсенова А.-5А</t>
  </si>
  <si>
    <t>Құндак А-2Ә</t>
  </si>
  <si>
    <t>Елеусіз М-2Ә</t>
  </si>
  <si>
    <t>Қараман Е.-6Ә</t>
  </si>
  <si>
    <t>Темірболат Е.-2Ә</t>
  </si>
  <si>
    <t>Базар Е-6Ә</t>
  </si>
  <si>
    <t>Ахметов А-2А</t>
  </si>
  <si>
    <t>Қыдырқожа А-2Ә</t>
  </si>
  <si>
    <t>Ертаева А-2А</t>
  </si>
  <si>
    <t>Темірболат А-6Ә</t>
  </si>
  <si>
    <t>Амирбекова А.-3Ә</t>
  </si>
  <si>
    <t>Өмірбек М-2Ә</t>
  </si>
  <si>
    <t>Қыдырқожа І -6Ә</t>
  </si>
  <si>
    <t>Дармен Н.-3Ә</t>
  </si>
  <si>
    <t>Төлеміс А-2Ә</t>
  </si>
  <si>
    <t>Сихымбаева М-6Ә</t>
  </si>
  <si>
    <t>Кәрімбек А.-3Ә</t>
  </si>
  <si>
    <t>Шынуар Т-2Ә</t>
  </si>
  <si>
    <t>Нұрлыхан Н.-6А</t>
  </si>
  <si>
    <t>Қанатқызы А-3Ә</t>
  </si>
  <si>
    <t>Депутат Е-2Ә</t>
  </si>
  <si>
    <t>Өмірбай Б.-3Ә</t>
  </si>
  <si>
    <t>Кольб П-2А</t>
  </si>
  <si>
    <t>Жамбыл А.-7Ә</t>
  </si>
  <si>
    <t>Гафуров Д.-3Ә</t>
  </si>
  <si>
    <t>Болат Н.-3Ә</t>
  </si>
  <si>
    <t>Ахмед А-7Ә</t>
  </si>
  <si>
    <t>Доман А-3Ә</t>
  </si>
  <si>
    <t>Ермекбай А..-3Ә</t>
  </si>
  <si>
    <t>Сайфолда Р-7Ә</t>
  </si>
  <si>
    <t>Депутат А.-4Ә</t>
  </si>
  <si>
    <t>Нұрлыхан Ә.-3Ә</t>
  </si>
  <si>
    <t>Жабикеев А.-7Ә</t>
  </si>
  <si>
    <t>Пергаунқызы І-4Ә</t>
  </si>
  <si>
    <t>Хадамхан Т.-3Ә</t>
  </si>
  <si>
    <t xml:space="preserve"> Тәжібай А-7Ә</t>
  </si>
  <si>
    <t>Жақсылық А-4Ә</t>
  </si>
  <si>
    <t>Ыласбек Д.-3Ә</t>
  </si>
  <si>
    <t>Өмірбек А-7Ә</t>
  </si>
  <si>
    <t>Ахметов А-4А</t>
  </si>
  <si>
    <t>Мырзабекова Ә-7Ә</t>
  </si>
  <si>
    <t>Булавкина Л-4А</t>
  </si>
  <si>
    <t>Орынбек А.-3А</t>
  </si>
  <si>
    <t>Темиргалиева Т.-7А</t>
  </si>
  <si>
    <t>Бондарь М-4А</t>
  </si>
  <si>
    <t>Павленко Д.-3А</t>
  </si>
  <si>
    <t>Мазюк Э-7А</t>
  </si>
  <si>
    <t>Жақсылық А-6Ә</t>
  </si>
  <si>
    <t>Сеит Б.-3А</t>
  </si>
  <si>
    <t>Муратов Д.-6Ә</t>
  </si>
  <si>
    <t>Төлеміс М-4Ә</t>
  </si>
  <si>
    <t>Салиева С-7А</t>
  </si>
  <si>
    <t>Ермекбай А-6Ә</t>
  </si>
  <si>
    <t>Асылханұлы С.-4Ә</t>
  </si>
  <si>
    <t>Ажигов А.-6А</t>
  </si>
  <si>
    <t>Куандыкова А-4Ә</t>
  </si>
  <si>
    <t>Базар Е-8Ә</t>
  </si>
  <si>
    <t>Құсайын А-4Ә</t>
  </si>
  <si>
    <t>Өмірбай А.-8Ә</t>
  </si>
  <si>
    <t>Тәжі Е.-7Ә</t>
  </si>
  <si>
    <t>Қыдырқожа А-4Ә</t>
  </si>
  <si>
    <t>Хадахан А-8Ә</t>
  </si>
  <si>
    <t>Қабдола А.-8Ә</t>
  </si>
  <si>
    <t>Бейсембвай А.-4Ә</t>
  </si>
  <si>
    <t>Қабдрашит А.-8Ә</t>
  </si>
  <si>
    <t>Темірболат А.-8Ә</t>
  </si>
  <si>
    <t>Берікбай А.-4Ә</t>
  </si>
  <si>
    <t>Тажибаева Ж.-8Ә</t>
  </si>
  <si>
    <t>Марат А.-8Ә</t>
  </si>
  <si>
    <t>Асан А-4Ә</t>
  </si>
  <si>
    <t>Нуравдуали С.-8Ә</t>
  </si>
  <si>
    <t>Мұхамедшәріп Ә.-9Ә</t>
  </si>
  <si>
    <t>Сеит А-4А</t>
  </si>
  <si>
    <t>Павленко И.-8А</t>
  </si>
  <si>
    <t>Сарсенова А.-9А</t>
  </si>
  <si>
    <t>Бондарь А-4А</t>
  </si>
  <si>
    <t>Кенес А-8А</t>
  </si>
  <si>
    <t>Амирбекова А-9Ә</t>
  </si>
  <si>
    <t>Алиева М-4А</t>
  </si>
  <si>
    <t>Рахымберді Ж.-5Ә</t>
  </si>
  <si>
    <t>Рахманберген А.-9Ә</t>
  </si>
  <si>
    <t>Мұхамедшәріп Н.-5Ә</t>
  </si>
  <si>
    <t>Муратов М.-9Ә</t>
  </si>
  <si>
    <t>Айдархан А-5Ә</t>
  </si>
  <si>
    <t>Нурмуханова М.-9Ә</t>
  </si>
  <si>
    <t>Доман А.-5Ә</t>
  </si>
  <si>
    <t>Шарапатұлы Ғ.-5Ә</t>
  </si>
  <si>
    <t>Амангельдинов Д.-9А</t>
  </si>
  <si>
    <t>Сарсенбекқызы-5Ә</t>
  </si>
  <si>
    <t>Вагнер С.-9А</t>
  </si>
  <si>
    <t>Шынуар Қ-5Ә</t>
  </si>
  <si>
    <t>Камиева А-9А</t>
  </si>
  <si>
    <t>№</t>
  </si>
  <si>
    <t>ФИ ученика</t>
  </si>
  <si>
    <t>ФИО учителя</t>
  </si>
  <si>
    <t>Аманбек Қ</t>
  </si>
  <si>
    <t>Ниязова М.С.</t>
  </si>
  <si>
    <t>Бегджан Г</t>
  </si>
  <si>
    <t>Шухитова А.О.</t>
  </si>
  <si>
    <t>Сарсенбекұлы Н</t>
  </si>
  <si>
    <t>Жақсылыққызы К</t>
  </si>
  <si>
    <t>Мухамедшарпов К.С.</t>
  </si>
  <si>
    <t>Токсеитова Т</t>
  </si>
  <si>
    <t>Сапарбаева К.С.</t>
  </si>
  <si>
    <t>Мұраліп А</t>
  </si>
  <si>
    <t>Роднов И</t>
  </si>
  <si>
    <t>қазақ тілі және әдеб</t>
  </si>
  <si>
    <t>Муминова А.Р.</t>
  </si>
  <si>
    <t>Павлова А</t>
  </si>
  <si>
    <t>Списки с одной тройкой 2 четверть 2023-2024 уч.год</t>
  </si>
  <si>
    <t>Газез Я.</t>
  </si>
  <si>
    <t>Жарылқапова А</t>
  </si>
  <si>
    <t>Загаин Д-2А</t>
  </si>
  <si>
    <t>2А</t>
  </si>
  <si>
    <t>Пак Р</t>
  </si>
  <si>
    <t>Сапарбай А:А.</t>
  </si>
  <si>
    <t>Мырзабеков А</t>
  </si>
  <si>
    <t>Трофимов А.</t>
  </si>
  <si>
    <t>Пак А</t>
  </si>
  <si>
    <t>Жақсылыққызы К-4Ә</t>
  </si>
  <si>
    <t>Жукович З-5А</t>
  </si>
  <si>
    <t>Арин М-5Ә</t>
  </si>
  <si>
    <t>Елеусиз М-5Ә</t>
  </si>
  <si>
    <t>Қабдола І-5Ә</t>
  </si>
  <si>
    <t>Клюев А</t>
  </si>
  <si>
    <t>Төрехан М.Б.</t>
  </si>
  <si>
    <t>Серікқызы А-6Ә</t>
  </si>
  <si>
    <t>Ғалымбек Г-6Ә</t>
  </si>
  <si>
    <t>Рахманберді А-6Ә</t>
  </si>
  <si>
    <t>Төлеміс Р-6Ә</t>
  </si>
  <si>
    <t>Дарменова Н-6Ә</t>
  </si>
  <si>
    <t>Депутат Ж</t>
  </si>
  <si>
    <t>Жәнібекова Ж-8ә</t>
  </si>
  <si>
    <t>Қапан Н-8Ә</t>
  </si>
  <si>
    <t>Истелиева К-8Ә</t>
  </si>
  <si>
    <t>Елеусіз Е.</t>
  </si>
  <si>
    <t>Мейірхан Ф</t>
  </si>
  <si>
    <t>Ғалымбекк Ж</t>
  </si>
  <si>
    <t>Казиханова Д</t>
  </si>
  <si>
    <t>декабрь</t>
  </si>
  <si>
    <t xml:space="preserve">Бондарь Алексей </t>
  </si>
  <si>
    <t>Сеит Айша</t>
  </si>
  <si>
    <t xml:space="preserve">Қапар Самира </t>
  </si>
  <si>
    <t xml:space="preserve">Булавкина Любовь </t>
  </si>
  <si>
    <t>Кенес Зарема</t>
  </si>
  <si>
    <t xml:space="preserve">Пак Артур </t>
  </si>
  <si>
    <t xml:space="preserve">Бондарь Маргарита </t>
  </si>
  <si>
    <t xml:space="preserve">Харенко Дмитрий </t>
  </si>
  <si>
    <t>Ахметов Алан</t>
  </si>
  <si>
    <t xml:space="preserve">Токсеитова Томирис </t>
  </si>
  <si>
    <t xml:space="preserve">Алиева Минарет </t>
  </si>
  <si>
    <t>Куандыкова Аяулым</t>
  </si>
  <si>
    <t xml:space="preserve">Каиржан Нұрислам </t>
  </si>
  <si>
    <t>Беркімбай Айназия</t>
  </si>
  <si>
    <t xml:space="preserve">Марат Зере </t>
  </si>
  <si>
    <t xml:space="preserve">Депутат Айбар </t>
  </si>
  <si>
    <t xml:space="preserve">Төлеміс Марғұлан </t>
  </si>
  <si>
    <t xml:space="preserve">Асан Ақылжан </t>
  </si>
  <si>
    <t xml:space="preserve">Қыдырқожа Аружан </t>
  </si>
  <si>
    <t xml:space="preserve">Жақсылық Аяна </t>
  </si>
  <si>
    <t>Құсайын Айша</t>
  </si>
  <si>
    <t xml:space="preserve">Бейсембай Айкерім </t>
  </si>
  <si>
    <t xml:space="preserve">Молдахмет Хиуаз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</si>
</sst>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name val="Arial Cyr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0" fontId="5" fillId="0" borderId="0" xfId="0" applyFont="1"/>
    <xf numFmtId="49" fontId="11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64" fontId="7" fillId="0" borderId="1" xfId="0" applyNumberFormat="1" applyFont="1" applyBorder="1"/>
    <xf numFmtId="164" fontId="8" fillId="0" borderId="1" xfId="0" applyNumberFormat="1" applyFont="1" applyBorder="1" applyAlignment="1">
      <alignment horizontal="center" vertical="center"/>
    </xf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0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9" fillId="2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64" fontId="7" fillId="2" borderId="1" xfId="0" applyNumberFormat="1" applyFont="1" applyFill="1" applyBorder="1"/>
    <xf numFmtId="164" fontId="7" fillId="2" borderId="0" xfId="0" applyNumberFormat="1" applyFont="1" applyFill="1"/>
    <xf numFmtId="164" fontId="9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4" fillId="0" borderId="1" xfId="0" applyFont="1" applyBorder="1"/>
    <xf numFmtId="16" fontId="5" fillId="0" borderId="1" xfId="0" applyNumberFormat="1" applyFont="1" applyBorder="1"/>
    <xf numFmtId="0" fontId="5" fillId="0" borderId="1" xfId="0" applyFont="1" applyBorder="1"/>
    <xf numFmtId="0" fontId="14" fillId="0" borderId="0" xfId="0" applyFont="1"/>
    <xf numFmtId="0" fontId="5" fillId="2" borderId="0" xfId="0" applyFont="1" applyFill="1"/>
    <xf numFmtId="0" fontId="4" fillId="2" borderId="0" xfId="0" applyFont="1" applyFill="1"/>
    <xf numFmtId="0" fontId="16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5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9" fontId="0" fillId="0" borderId="0" xfId="0" applyNumberFormat="1"/>
    <xf numFmtId="9" fontId="0" fillId="0" borderId="1" xfId="0" applyNumberFormat="1" applyBorder="1"/>
    <xf numFmtId="10" fontId="0" fillId="0" borderId="0" xfId="0" applyNumberFormat="1"/>
    <xf numFmtId="9" fontId="18" fillId="0" borderId="1" xfId="0" applyNumberFormat="1" applyFont="1" applyBorder="1"/>
    <xf numFmtId="9" fontId="0" fillId="0" borderId="4" xfId="0" applyNumberFormat="1" applyBorder="1"/>
    <xf numFmtId="9" fontId="19" fillId="0" borderId="1" xfId="0" applyNumberFormat="1" applyFont="1" applyBorder="1"/>
    <xf numFmtId="0" fontId="20" fillId="0" borderId="0" xfId="0" applyFont="1"/>
    <xf numFmtId="1" fontId="0" fillId="0" borderId="0" xfId="0" applyNumberFormat="1"/>
    <xf numFmtId="9" fontId="1" fillId="0" borderId="5" xfId="0" applyNumberFormat="1" applyFont="1" applyBorder="1"/>
    <xf numFmtId="9" fontId="1" fillId="0" borderId="6" xfId="0" applyNumberFormat="1" applyFont="1" applyBorder="1"/>
    <xf numFmtId="1" fontId="1" fillId="0" borderId="6" xfId="0" applyNumberFormat="1" applyFont="1" applyBorder="1"/>
    <xf numFmtId="1" fontId="21" fillId="0" borderId="6" xfId="0" applyNumberFormat="1" applyFont="1" applyBorder="1"/>
    <xf numFmtId="0" fontId="21" fillId="0" borderId="6" xfId="0" applyFont="1" applyBorder="1"/>
    <xf numFmtId="0" fontId="21" fillId="0" borderId="7" xfId="0" applyFont="1" applyBorder="1"/>
    <xf numFmtId="9" fontId="1" fillId="0" borderId="8" xfId="0" applyNumberFormat="1" applyFont="1" applyBorder="1"/>
    <xf numFmtId="9" fontId="1" fillId="0" borderId="1" xfId="0" applyNumberFormat="1" applyFont="1" applyBorder="1"/>
    <xf numFmtId="1" fontId="1" fillId="0" borderId="1" xfId="0" applyNumberFormat="1" applyFont="1" applyBorder="1"/>
    <xf numFmtId="1" fontId="21" fillId="0" borderId="1" xfId="0" applyNumberFormat="1" applyFont="1" applyBorder="1"/>
    <xf numFmtId="0" fontId="21" fillId="0" borderId="1" xfId="0" applyFont="1" applyBorder="1"/>
    <xf numFmtId="0" fontId="21" fillId="0" borderId="9" xfId="0" applyFont="1" applyBorder="1"/>
    <xf numFmtId="9" fontId="2" fillId="0" borderId="1" xfId="0" applyNumberFormat="1" applyFont="1" applyBorder="1"/>
    <xf numFmtId="9" fontId="1" fillId="0" borderId="10" xfId="0" applyNumberFormat="1" applyFont="1" applyBorder="1"/>
    <xf numFmtId="9" fontId="1" fillId="0" borderId="11" xfId="0" applyNumberFormat="1" applyFont="1" applyBorder="1"/>
    <xf numFmtId="1" fontId="1" fillId="0" borderId="11" xfId="0" applyNumberFormat="1" applyFont="1" applyBorder="1"/>
    <xf numFmtId="1" fontId="21" fillId="0" borderId="11" xfId="0" applyNumberFormat="1" applyFont="1" applyBorder="1"/>
    <xf numFmtId="0" fontId="21" fillId="0" borderId="11" xfId="0" applyFont="1" applyBorder="1"/>
    <xf numFmtId="0" fontId="21" fillId="0" borderId="12" xfId="0" applyFont="1" applyBorder="1"/>
    <xf numFmtId="9" fontId="2" fillId="0" borderId="8" xfId="0" applyNumberFormat="1" applyFont="1" applyBorder="1"/>
    <xf numFmtId="9" fontId="2" fillId="0" borderId="10" xfId="0" applyNumberFormat="1" applyFont="1" applyBorder="1"/>
    <xf numFmtId="1" fontId="0" fillId="0" borderId="6" xfId="0" applyNumberFormat="1" applyBorder="1"/>
    <xf numFmtId="1" fontId="0" fillId="0" borderId="1" xfId="0" applyNumberFormat="1" applyBorder="1"/>
    <xf numFmtId="1" fontId="0" fillId="0" borderId="11" xfId="0" applyNumberFormat="1" applyBorder="1"/>
    <xf numFmtId="9" fontId="1" fillId="0" borderId="13" xfId="0" applyNumberFormat="1" applyFont="1" applyBorder="1"/>
    <xf numFmtId="9" fontId="1" fillId="0" borderId="14" xfId="0" applyNumberFormat="1" applyFont="1" applyBorder="1"/>
    <xf numFmtId="1" fontId="1" fillId="0" borderId="14" xfId="0" applyNumberFormat="1" applyFont="1" applyBorder="1"/>
    <xf numFmtId="1" fontId="21" fillId="0" borderId="14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9" fontId="0" fillId="0" borderId="11" xfId="0" applyNumberFormat="1" applyBorder="1"/>
    <xf numFmtId="9" fontId="19" fillId="0" borderId="6" xfId="0" applyNumberFormat="1" applyFont="1" applyBorder="1"/>
    <xf numFmtId="0" fontId="4" fillId="0" borderId="12" xfId="0" applyFont="1" applyBorder="1" applyAlignment="1">
      <alignment vertical="center" wrapText="1"/>
    </xf>
    <xf numFmtId="9" fontId="18" fillId="0" borderId="11" xfId="0" applyNumberFormat="1" applyFont="1" applyBorder="1"/>
    <xf numFmtId="0" fontId="4" fillId="0" borderId="9" xfId="0" applyFont="1" applyBorder="1" applyAlignment="1">
      <alignment vertical="center" wrapText="1"/>
    </xf>
    <xf numFmtId="0" fontId="0" fillId="0" borderId="15" xfId="0" applyBorder="1"/>
    <xf numFmtId="0" fontId="0" fillId="0" borderId="14" xfId="0" applyBorder="1"/>
    <xf numFmtId="0" fontId="23" fillId="0" borderId="0" xfId="0" applyFont="1"/>
    <xf numFmtId="0" fontId="0" fillId="0" borderId="3" xfId="0" applyBorder="1"/>
    <xf numFmtId="0" fontId="0" fillId="0" borderId="28" xfId="0" applyBorder="1"/>
    <xf numFmtId="0" fontId="0" fillId="0" borderId="13" xfId="0" applyBorder="1"/>
    <xf numFmtId="9" fontId="0" fillId="0" borderId="10" xfId="0" applyNumberFormat="1" applyBorder="1"/>
    <xf numFmtId="9" fontId="0" fillId="0" borderId="8" xfId="0" applyNumberFormat="1" applyBorder="1"/>
    <xf numFmtId="9" fontId="18" fillId="0" borderId="8" xfId="0" applyNumberFormat="1" applyFont="1" applyBorder="1"/>
    <xf numFmtId="9" fontId="19" fillId="0" borderId="8" xfId="0" applyNumberFormat="1" applyFont="1" applyBorder="1"/>
    <xf numFmtId="9" fontId="19" fillId="0" borderId="5" xfId="0" applyNumberFormat="1" applyFont="1" applyBorder="1"/>
    <xf numFmtId="9" fontId="0" fillId="0" borderId="34" xfId="0" applyNumberFormat="1" applyBorder="1"/>
    <xf numFmtId="0" fontId="15" fillId="0" borderId="0" xfId="0" applyFont="1"/>
    <xf numFmtId="0" fontId="17" fillId="0" borderId="1" xfId="0" applyFont="1" applyBorder="1"/>
    <xf numFmtId="0" fontId="4" fillId="0" borderId="35" xfId="0" applyFont="1" applyBorder="1"/>
    <xf numFmtId="0" fontId="4" fillId="0" borderId="36" xfId="0" applyFont="1" applyBorder="1"/>
    <xf numFmtId="0" fontId="17" fillId="0" borderId="0" xfId="0" applyFont="1"/>
    <xf numFmtId="164" fontId="8" fillId="3" borderId="1" xfId="0" applyNumberFormat="1" applyFont="1" applyFill="1" applyBorder="1" applyAlignment="1">
      <alignment horizontal="center" vertical="center"/>
    </xf>
    <xf numFmtId="9" fontId="0" fillId="0" borderId="24" xfId="0" applyNumberFormat="1" applyBorder="1"/>
    <xf numFmtId="0" fontId="19" fillId="0" borderId="1" xfId="0" applyFont="1" applyBorder="1"/>
    <xf numFmtId="0" fontId="19" fillId="0" borderId="6" xfId="0" applyFont="1" applyBorder="1"/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9" fillId="0" borderId="9" xfId="0" applyFont="1" applyBorder="1"/>
    <xf numFmtId="0" fontId="19" fillId="0" borderId="7" xfId="0" applyFont="1" applyBorder="1"/>
    <xf numFmtId="0" fontId="19" fillId="0" borderId="25" xfId="0" applyFont="1" applyBorder="1"/>
    <xf numFmtId="0" fontId="4" fillId="0" borderId="25" xfId="0" applyFont="1" applyBorder="1"/>
    <xf numFmtId="0" fontId="4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17" fontId="0" fillId="0" borderId="0" xfId="0" applyNumberFormat="1"/>
    <xf numFmtId="9" fontId="2" fillId="0" borderId="11" xfId="0" applyNumberFormat="1" applyFont="1" applyBorder="1"/>
    <xf numFmtId="0" fontId="15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19" xfId="0" applyNumberFormat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16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8"/>
  <sheetViews>
    <sheetView topLeftCell="A34" workbookViewId="0">
      <selection activeCell="G71" sqref="G71"/>
    </sheetView>
  </sheetViews>
  <sheetFormatPr defaultRowHeight="15" x14ac:dyDescent="0.2"/>
  <cols>
    <col min="1" max="1" width="19" style="22" customWidth="1"/>
    <col min="2" max="2" width="6.85546875" style="22" customWidth="1"/>
    <col min="3" max="3" width="7.28515625" style="22" customWidth="1"/>
    <col min="4" max="4" width="7.85546875" style="22" customWidth="1"/>
    <col min="5" max="5" width="7.42578125" style="22" customWidth="1"/>
    <col min="6" max="6" width="8.28515625" style="22" customWidth="1"/>
    <col min="7" max="7" width="8.140625" style="22" customWidth="1"/>
    <col min="8" max="8" width="8.85546875" style="22" customWidth="1"/>
    <col min="9" max="9" width="7.28515625" customWidth="1"/>
    <col min="12" max="12" width="18" customWidth="1"/>
  </cols>
  <sheetData>
    <row r="1" spans="1:11" ht="15.75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"/>
      <c r="K1" s="1"/>
    </row>
    <row r="2" spans="1:11" ht="15.75" x14ac:dyDescent="0.25">
      <c r="A2" s="20" t="s">
        <v>71</v>
      </c>
      <c r="B2" s="20"/>
      <c r="C2" s="20"/>
      <c r="D2" s="20"/>
      <c r="E2" s="20"/>
      <c r="F2" s="20"/>
      <c r="G2" s="20"/>
      <c r="H2" s="20"/>
      <c r="I2" s="2"/>
      <c r="K2" s="1"/>
    </row>
    <row r="3" spans="1:11" ht="15.75" x14ac:dyDescent="0.25">
      <c r="A3" s="20" t="s">
        <v>147</v>
      </c>
      <c r="B3" s="20"/>
      <c r="C3" s="20"/>
      <c r="D3" s="20"/>
      <c r="E3" s="20"/>
      <c r="F3" s="20"/>
      <c r="G3" s="20"/>
      <c r="H3" s="20"/>
      <c r="I3" s="2"/>
      <c r="K3" s="1"/>
    </row>
    <row r="4" spans="1:11" ht="15.75" x14ac:dyDescent="0.25">
      <c r="A4" s="20"/>
      <c r="B4" s="20"/>
      <c r="C4" s="20"/>
      <c r="D4" s="20"/>
      <c r="E4" s="20"/>
      <c r="F4" s="20"/>
      <c r="G4" s="20"/>
      <c r="H4" s="20"/>
      <c r="I4" s="2"/>
      <c r="K4" s="1"/>
    </row>
    <row r="5" spans="1:11" x14ac:dyDescent="0.2">
      <c r="A5" s="21" t="s">
        <v>13</v>
      </c>
      <c r="B5" s="21"/>
      <c r="C5" s="21"/>
      <c r="D5" s="21"/>
      <c r="E5" s="21"/>
      <c r="F5" s="21"/>
      <c r="I5" s="1"/>
      <c r="J5" s="1"/>
      <c r="K5" s="1"/>
    </row>
    <row r="6" spans="1:11" ht="15.75" x14ac:dyDescent="0.25">
      <c r="A6" s="23" t="s">
        <v>0</v>
      </c>
      <c r="B6" s="24" t="s">
        <v>41</v>
      </c>
      <c r="C6" s="24" t="s">
        <v>37</v>
      </c>
      <c r="D6" s="24" t="s">
        <v>39</v>
      </c>
      <c r="E6" s="24" t="s">
        <v>30</v>
      </c>
      <c r="F6" s="24" t="s">
        <v>40</v>
      </c>
      <c r="G6" s="24" t="s">
        <v>36</v>
      </c>
      <c r="H6" s="24" t="s">
        <v>38</v>
      </c>
      <c r="K6" s="1"/>
    </row>
    <row r="7" spans="1:11" ht="15" customHeight="1" x14ac:dyDescent="0.2">
      <c r="A7" s="23" t="s">
        <v>14</v>
      </c>
      <c r="B7" s="25">
        <v>27</v>
      </c>
      <c r="C7" s="25">
        <v>7</v>
      </c>
      <c r="D7" s="25">
        <v>19</v>
      </c>
      <c r="E7" s="25">
        <v>5</v>
      </c>
      <c r="F7" s="25">
        <v>18</v>
      </c>
      <c r="G7" s="25">
        <v>11</v>
      </c>
      <c r="H7" s="25">
        <f>SUM(B7:G7)</f>
        <v>87</v>
      </c>
      <c r="K7" s="1"/>
    </row>
    <row r="8" spans="1:11" x14ac:dyDescent="0.2">
      <c r="A8" s="23">
        <v>5</v>
      </c>
      <c r="B8" s="25">
        <v>11</v>
      </c>
      <c r="C8" s="25">
        <v>4</v>
      </c>
      <c r="D8" s="25">
        <v>9</v>
      </c>
      <c r="E8" s="25">
        <v>2</v>
      </c>
      <c r="F8" s="25">
        <v>5</v>
      </c>
      <c r="G8" s="25">
        <v>5</v>
      </c>
      <c r="H8" s="25">
        <f>SUM(B8:G8)</f>
        <v>36</v>
      </c>
      <c r="K8" s="1"/>
    </row>
    <row r="9" spans="1:11" x14ac:dyDescent="0.2">
      <c r="A9" s="23">
        <v>4</v>
      </c>
      <c r="B9" s="25">
        <v>12</v>
      </c>
      <c r="C9" s="25">
        <v>1</v>
      </c>
      <c r="D9" s="25">
        <v>4</v>
      </c>
      <c r="E9" s="25">
        <v>1</v>
      </c>
      <c r="F9" s="25">
        <v>9</v>
      </c>
      <c r="G9" s="25">
        <v>3</v>
      </c>
      <c r="H9" s="25">
        <f>SUM(B9:G9)</f>
        <v>30</v>
      </c>
      <c r="K9" s="1"/>
    </row>
    <row r="10" spans="1:11" x14ac:dyDescent="0.2">
      <c r="A10" s="23">
        <v>3</v>
      </c>
      <c r="B10" s="25">
        <v>4</v>
      </c>
      <c r="C10" s="25">
        <v>2</v>
      </c>
      <c r="D10" s="25">
        <v>6</v>
      </c>
      <c r="E10" s="25">
        <v>2</v>
      </c>
      <c r="F10" s="25">
        <v>4</v>
      </c>
      <c r="G10" s="25">
        <v>3</v>
      </c>
      <c r="H10" s="25">
        <f>SUM(B10:G10)</f>
        <v>21</v>
      </c>
      <c r="K10" s="1"/>
    </row>
    <row r="11" spans="1:11" x14ac:dyDescent="0.2">
      <c r="A11" s="23">
        <v>2</v>
      </c>
      <c r="B11" s="25"/>
      <c r="C11" s="25"/>
      <c r="D11" s="25"/>
      <c r="E11" s="25"/>
      <c r="F11" s="25"/>
      <c r="G11" s="25"/>
      <c r="H11" s="25">
        <f>SUM(B11:G11)</f>
        <v>0</v>
      </c>
      <c r="K11" s="1"/>
    </row>
    <row r="12" spans="1:11" ht="15.75" x14ac:dyDescent="0.25">
      <c r="A12" s="26" t="s">
        <v>16</v>
      </c>
      <c r="B12" s="27">
        <v>100</v>
      </c>
      <c r="C12" s="27">
        <v>100</v>
      </c>
      <c r="D12" s="27">
        <v>100</v>
      </c>
      <c r="E12" s="27">
        <v>100</v>
      </c>
      <c r="F12" s="27">
        <v>100</v>
      </c>
      <c r="G12" s="27">
        <v>100</v>
      </c>
      <c r="H12" s="27">
        <v>100</v>
      </c>
      <c r="K12" s="1"/>
    </row>
    <row r="13" spans="1:11" ht="15.75" x14ac:dyDescent="0.25">
      <c r="A13" s="26" t="s">
        <v>15</v>
      </c>
      <c r="B13" s="27">
        <f t="shared" ref="B13:H13" si="0">(B8+B9)/B7*100</f>
        <v>85.18518518518519</v>
      </c>
      <c r="C13" s="27">
        <f t="shared" si="0"/>
        <v>71.428571428571431</v>
      </c>
      <c r="D13" s="27">
        <f t="shared" si="0"/>
        <v>68.421052631578945</v>
      </c>
      <c r="E13" s="27">
        <f t="shared" si="0"/>
        <v>60</v>
      </c>
      <c r="F13" s="27">
        <f>(F8+F9)/F7*100</f>
        <v>77.777777777777786</v>
      </c>
      <c r="G13" s="27">
        <f>(G8+G9)/G7*100</f>
        <v>72.727272727272734</v>
      </c>
      <c r="H13" s="27">
        <f t="shared" si="0"/>
        <v>75.862068965517238</v>
      </c>
      <c r="K13" s="1"/>
    </row>
    <row r="14" spans="1:11" x14ac:dyDescent="0.2">
      <c r="I14" s="1"/>
      <c r="J14" s="1"/>
      <c r="K14" s="1"/>
    </row>
    <row r="15" spans="1:11" x14ac:dyDescent="0.2">
      <c r="A15" s="21" t="s">
        <v>17</v>
      </c>
      <c r="B15" s="21"/>
      <c r="C15" s="21"/>
      <c r="D15" s="21"/>
      <c r="E15" s="21"/>
      <c r="F15" s="21"/>
      <c r="I15" s="1"/>
      <c r="J15" s="1"/>
      <c r="K15" s="1"/>
    </row>
    <row r="16" spans="1:11" ht="15.75" x14ac:dyDescent="0.25">
      <c r="A16" s="23" t="s">
        <v>0</v>
      </c>
      <c r="B16" s="24" t="s">
        <v>41</v>
      </c>
      <c r="C16" s="24" t="s">
        <v>37</v>
      </c>
      <c r="D16" s="24" t="s">
        <v>39</v>
      </c>
      <c r="E16" s="24" t="s">
        <v>30</v>
      </c>
      <c r="F16" s="24" t="s">
        <v>40</v>
      </c>
      <c r="G16" s="24" t="s">
        <v>36</v>
      </c>
      <c r="H16" s="24" t="s">
        <v>38</v>
      </c>
    </row>
    <row r="17" spans="1:19" ht="15" customHeight="1" x14ac:dyDescent="0.2">
      <c r="A17" s="23" t="s">
        <v>14</v>
      </c>
      <c r="B17" s="25">
        <v>27</v>
      </c>
      <c r="C17" s="25">
        <v>7</v>
      </c>
      <c r="D17" s="25">
        <v>19</v>
      </c>
      <c r="E17" s="25">
        <v>5</v>
      </c>
      <c r="F17" s="25">
        <v>18</v>
      </c>
      <c r="G17" s="25">
        <v>11</v>
      </c>
      <c r="H17" s="25">
        <f>SUM(B17:G17)</f>
        <v>87</v>
      </c>
    </row>
    <row r="18" spans="1:19" x14ac:dyDescent="0.2">
      <c r="A18" s="23">
        <v>5</v>
      </c>
      <c r="B18" s="25">
        <v>9</v>
      </c>
      <c r="C18" s="25">
        <v>2</v>
      </c>
      <c r="D18" s="25">
        <v>8</v>
      </c>
      <c r="E18" s="25">
        <v>2</v>
      </c>
      <c r="F18" s="25">
        <v>8</v>
      </c>
      <c r="G18" s="25">
        <v>6</v>
      </c>
      <c r="H18" s="25">
        <f>SUM(B18:G18)</f>
        <v>35</v>
      </c>
    </row>
    <row r="19" spans="1:19" x14ac:dyDescent="0.2">
      <c r="A19" s="23">
        <v>4</v>
      </c>
      <c r="B19" s="25">
        <v>11</v>
      </c>
      <c r="C19" s="25">
        <v>3</v>
      </c>
      <c r="D19" s="25">
        <v>9</v>
      </c>
      <c r="E19" s="25">
        <v>2</v>
      </c>
      <c r="F19" s="25">
        <v>6</v>
      </c>
      <c r="G19" s="25">
        <v>5</v>
      </c>
      <c r="H19" s="25">
        <f>SUM(B19:G19)</f>
        <v>36</v>
      </c>
    </row>
    <row r="20" spans="1:19" x14ac:dyDescent="0.2">
      <c r="A20" s="23">
        <v>3</v>
      </c>
      <c r="B20" s="25">
        <v>7</v>
      </c>
      <c r="C20" s="25">
        <v>2</v>
      </c>
      <c r="D20" s="25">
        <v>2</v>
      </c>
      <c r="E20" s="25">
        <v>1</v>
      </c>
      <c r="F20" s="25">
        <v>4</v>
      </c>
      <c r="G20" s="25"/>
      <c r="H20" s="25">
        <f>SUM(B20:G20)</f>
        <v>16</v>
      </c>
    </row>
    <row r="21" spans="1:19" x14ac:dyDescent="0.2">
      <c r="A21" s="23">
        <v>2</v>
      </c>
      <c r="B21" s="25"/>
      <c r="C21" s="25"/>
      <c r="D21" s="25"/>
      <c r="E21" s="25"/>
      <c r="F21" s="25"/>
      <c r="G21" s="25"/>
      <c r="H21" s="25">
        <f>SUM(C21:G21)</f>
        <v>0</v>
      </c>
    </row>
    <row r="22" spans="1:19" ht="15.75" x14ac:dyDescent="0.25">
      <c r="A22" s="26" t="s">
        <v>16</v>
      </c>
      <c r="B22" s="27">
        <v>100</v>
      </c>
      <c r="C22" s="27">
        <v>100</v>
      </c>
      <c r="D22" s="27">
        <v>100</v>
      </c>
      <c r="E22" s="27">
        <v>100</v>
      </c>
      <c r="F22" s="27">
        <v>100</v>
      </c>
      <c r="G22" s="27">
        <v>100</v>
      </c>
      <c r="H22" s="27">
        <v>100</v>
      </c>
    </row>
    <row r="23" spans="1:19" ht="15.75" x14ac:dyDescent="0.25">
      <c r="A23" s="26" t="s">
        <v>15</v>
      </c>
      <c r="B23" s="27">
        <f>(B18+B19)/B17*100</f>
        <v>74.074074074074076</v>
      </c>
      <c r="C23" s="27">
        <f t="shared" ref="C23:H23" si="1">(C18+C19)/C17*100</f>
        <v>71.428571428571431</v>
      </c>
      <c r="D23" s="27">
        <f t="shared" si="1"/>
        <v>89.473684210526315</v>
      </c>
      <c r="E23" s="27">
        <f t="shared" si="1"/>
        <v>80</v>
      </c>
      <c r="F23" s="27">
        <f t="shared" si="1"/>
        <v>77.777777777777786</v>
      </c>
      <c r="G23" s="27">
        <f t="shared" si="1"/>
        <v>100</v>
      </c>
      <c r="H23" s="27">
        <f t="shared" si="1"/>
        <v>81.609195402298852</v>
      </c>
      <c r="K23" s="1"/>
    </row>
    <row r="24" spans="1:19" ht="15.75" x14ac:dyDescent="0.25">
      <c r="A24" s="20"/>
      <c r="B24" s="8"/>
      <c r="C24" s="8"/>
      <c r="D24" s="8"/>
      <c r="E24" s="8"/>
      <c r="F24" s="8"/>
      <c r="G24" s="8"/>
      <c r="H24" s="8"/>
      <c r="K24" s="1"/>
    </row>
    <row r="25" spans="1:19" ht="12.75" customHeight="1" x14ac:dyDescent="0.2">
      <c r="A25" s="21" t="s">
        <v>20</v>
      </c>
      <c r="B25" s="21"/>
      <c r="C25" s="21"/>
      <c r="D25" s="21"/>
      <c r="E25" s="21"/>
    </row>
    <row r="26" spans="1:19" ht="15.75" x14ac:dyDescent="0.25">
      <c r="A26" s="28" t="s">
        <v>44</v>
      </c>
      <c r="B26" s="24" t="s">
        <v>39</v>
      </c>
      <c r="C26" s="24" t="s">
        <v>30</v>
      </c>
      <c r="D26" s="24" t="s">
        <v>40</v>
      </c>
      <c r="E26" s="24" t="s">
        <v>36</v>
      </c>
      <c r="F26" s="24" t="s">
        <v>38</v>
      </c>
      <c r="I26" s="5"/>
      <c r="J26" s="5"/>
      <c r="K26" s="5"/>
      <c r="S26">
        <f>9/20*100</f>
        <v>45</v>
      </c>
    </row>
    <row r="27" spans="1:19" ht="12.75" customHeight="1" x14ac:dyDescent="0.2">
      <c r="A27" s="29" t="s">
        <v>45</v>
      </c>
      <c r="B27" s="25">
        <v>19</v>
      </c>
      <c r="C27" s="25">
        <v>5</v>
      </c>
      <c r="D27" s="25">
        <v>18</v>
      </c>
      <c r="E27" s="25">
        <v>11</v>
      </c>
      <c r="F27" s="25">
        <f>SUM(B27:E27)</f>
        <v>53</v>
      </c>
      <c r="I27" s="7"/>
      <c r="J27" s="7"/>
      <c r="K27" s="7"/>
    </row>
    <row r="28" spans="1:19" x14ac:dyDescent="0.2">
      <c r="A28" s="29" t="s">
        <v>46</v>
      </c>
      <c r="B28" s="25">
        <v>7</v>
      </c>
      <c r="C28" s="25">
        <v>2</v>
      </c>
      <c r="D28" s="25">
        <v>5</v>
      </c>
      <c r="E28" s="25">
        <v>4</v>
      </c>
      <c r="F28" s="25">
        <f>SUM(B28:E28)</f>
        <v>18</v>
      </c>
      <c r="I28" s="7"/>
      <c r="J28" s="7"/>
      <c r="K28" s="7"/>
      <c r="S28">
        <f>1.6*24*92</f>
        <v>3532.8000000000006</v>
      </c>
    </row>
    <row r="29" spans="1:19" x14ac:dyDescent="0.2">
      <c r="A29" s="29" t="s">
        <v>47</v>
      </c>
      <c r="B29" s="25">
        <v>6</v>
      </c>
      <c r="C29" s="25">
        <v>2</v>
      </c>
      <c r="D29" s="25">
        <v>7</v>
      </c>
      <c r="E29" s="25">
        <v>3</v>
      </c>
      <c r="F29" s="25">
        <f>SUM(B29:E29)</f>
        <v>18</v>
      </c>
      <c r="I29" s="7"/>
      <c r="J29" s="7"/>
      <c r="K29" s="7"/>
    </row>
    <row r="30" spans="1:19" x14ac:dyDescent="0.2">
      <c r="A30" s="29" t="s">
        <v>48</v>
      </c>
      <c r="B30" s="25">
        <v>6</v>
      </c>
      <c r="C30" s="25">
        <v>1</v>
      </c>
      <c r="D30" s="25">
        <v>6</v>
      </c>
      <c r="E30" s="25">
        <v>4</v>
      </c>
      <c r="F30" s="25">
        <f>SUM(B30:E30)</f>
        <v>17</v>
      </c>
      <c r="I30" s="7"/>
      <c r="J30" s="7"/>
      <c r="K30" s="7"/>
    </row>
    <row r="31" spans="1:19" x14ac:dyDescent="0.2">
      <c r="A31" s="29" t="s">
        <v>49</v>
      </c>
      <c r="B31" s="25"/>
      <c r="C31" s="25"/>
      <c r="D31" s="25"/>
      <c r="E31" s="25"/>
      <c r="F31" s="25">
        <f>SUM(B31:E31)</f>
        <v>0</v>
      </c>
      <c r="I31" s="7"/>
      <c r="J31" s="7"/>
      <c r="K31" s="7"/>
    </row>
    <row r="32" spans="1:19" x14ac:dyDescent="0.2">
      <c r="A32" s="30" t="s">
        <v>16</v>
      </c>
      <c r="B32" s="27">
        <v>100</v>
      </c>
      <c r="C32" s="27">
        <v>100</v>
      </c>
      <c r="D32" s="27">
        <v>100</v>
      </c>
      <c r="E32" s="27">
        <v>100</v>
      </c>
      <c r="F32" s="27">
        <v>100</v>
      </c>
      <c r="J32" s="6"/>
      <c r="K32" s="6"/>
    </row>
    <row r="33" spans="1:11" x14ac:dyDescent="0.2">
      <c r="A33" s="30" t="s">
        <v>50</v>
      </c>
      <c r="B33" s="27">
        <f>(B28+B29)/B27*100</f>
        <v>68.421052631578945</v>
      </c>
      <c r="C33" s="27">
        <f>(C28+C29)/C27*100</f>
        <v>80</v>
      </c>
      <c r="D33" s="27">
        <f>(D28+D29)/D27*100</f>
        <v>66.666666666666657</v>
      </c>
      <c r="E33" s="27">
        <f>(E28+E29)/E27*100</f>
        <v>63.636363636363633</v>
      </c>
      <c r="F33" s="27">
        <f>(F28+F29)/F27*100</f>
        <v>67.924528301886795</v>
      </c>
      <c r="I33" s="6"/>
      <c r="J33" s="6"/>
      <c r="K33" s="6"/>
    </row>
    <row r="34" spans="1:11" x14ac:dyDescent="0.2">
      <c r="A34" s="31"/>
      <c r="B34" s="32"/>
      <c r="C34" s="32"/>
      <c r="D34" s="8"/>
      <c r="E34" s="8"/>
      <c r="F34" s="8"/>
      <c r="G34" s="8"/>
      <c r="H34" s="8"/>
      <c r="I34" s="6"/>
      <c r="J34" s="6"/>
      <c r="K34" s="6"/>
    </row>
    <row r="35" spans="1:11" x14ac:dyDescent="0.2">
      <c r="A35" s="21" t="s">
        <v>18</v>
      </c>
      <c r="B35" s="21"/>
      <c r="C35" s="21"/>
      <c r="D35" s="21"/>
      <c r="E35" s="21"/>
      <c r="F35" s="21"/>
      <c r="I35" s="1"/>
      <c r="J35" s="1"/>
      <c r="K35" s="1"/>
    </row>
    <row r="36" spans="1:11" ht="15.75" x14ac:dyDescent="0.25">
      <c r="A36" s="23" t="s">
        <v>0</v>
      </c>
      <c r="B36" s="24" t="s">
        <v>41</v>
      </c>
      <c r="C36" s="24" t="s">
        <v>37</v>
      </c>
      <c r="D36" s="24" t="s">
        <v>39</v>
      </c>
      <c r="E36" s="24" t="s">
        <v>30</v>
      </c>
      <c r="F36" s="24" t="s">
        <v>40</v>
      </c>
      <c r="G36" s="24" t="s">
        <v>36</v>
      </c>
      <c r="H36" s="24" t="s">
        <v>38</v>
      </c>
      <c r="K36" s="1"/>
    </row>
    <row r="37" spans="1:11" ht="15" customHeight="1" x14ac:dyDescent="0.2">
      <c r="A37" s="23" t="s">
        <v>14</v>
      </c>
      <c r="B37" s="25">
        <v>27</v>
      </c>
      <c r="C37" s="25">
        <v>7</v>
      </c>
      <c r="D37" s="25">
        <v>19</v>
      </c>
      <c r="E37" s="25">
        <v>5</v>
      </c>
      <c r="F37" s="25">
        <v>18</v>
      </c>
      <c r="G37" s="25">
        <v>11</v>
      </c>
      <c r="H37" s="25">
        <f>SUM(B37:G37)</f>
        <v>87</v>
      </c>
      <c r="K37" s="1"/>
    </row>
    <row r="38" spans="1:11" x14ac:dyDescent="0.2">
      <c r="A38" s="23">
        <v>5</v>
      </c>
      <c r="B38" s="25">
        <v>12</v>
      </c>
      <c r="C38" s="25">
        <v>2</v>
      </c>
      <c r="D38" s="25">
        <v>9</v>
      </c>
      <c r="E38" s="25">
        <v>2</v>
      </c>
      <c r="F38" s="25">
        <v>4</v>
      </c>
      <c r="G38" s="25">
        <v>4</v>
      </c>
      <c r="H38" s="25">
        <f>SUM(B38:G38)</f>
        <v>33</v>
      </c>
      <c r="K38" s="1"/>
    </row>
    <row r="39" spans="1:11" x14ac:dyDescent="0.2">
      <c r="A39" s="23">
        <v>4</v>
      </c>
      <c r="B39" s="25">
        <v>8</v>
      </c>
      <c r="C39" s="25">
        <v>3</v>
      </c>
      <c r="D39" s="25">
        <v>6</v>
      </c>
      <c r="E39" s="25">
        <v>2</v>
      </c>
      <c r="F39" s="25">
        <v>8</v>
      </c>
      <c r="G39" s="25">
        <v>5</v>
      </c>
      <c r="H39" s="25">
        <f>SUM(B39:G39)</f>
        <v>32</v>
      </c>
      <c r="K39" s="1"/>
    </row>
    <row r="40" spans="1:11" x14ac:dyDescent="0.2">
      <c r="A40" s="23">
        <v>3</v>
      </c>
      <c r="B40" s="25">
        <v>7</v>
      </c>
      <c r="C40" s="25">
        <v>2</v>
      </c>
      <c r="D40" s="25">
        <v>4</v>
      </c>
      <c r="E40" s="25">
        <v>1</v>
      </c>
      <c r="F40" s="25">
        <v>6</v>
      </c>
      <c r="G40" s="25">
        <v>2</v>
      </c>
      <c r="H40" s="25">
        <f>SUM(B40:G40)</f>
        <v>22</v>
      </c>
      <c r="K40" s="1"/>
    </row>
    <row r="41" spans="1:11" x14ac:dyDescent="0.2">
      <c r="A41" s="23">
        <v>2</v>
      </c>
      <c r="B41" s="25"/>
      <c r="C41" s="25"/>
      <c r="D41" s="25"/>
      <c r="E41" s="25"/>
      <c r="F41" s="25"/>
      <c r="G41" s="25"/>
      <c r="H41" s="25">
        <f>SUM(B41:G41)</f>
        <v>0</v>
      </c>
      <c r="K41" s="1"/>
    </row>
    <row r="42" spans="1:11" ht="15.75" x14ac:dyDescent="0.25">
      <c r="A42" s="26" t="s">
        <v>16</v>
      </c>
      <c r="B42" s="27">
        <v>100</v>
      </c>
      <c r="C42" s="27">
        <v>100</v>
      </c>
      <c r="D42" s="27">
        <v>100</v>
      </c>
      <c r="E42" s="27">
        <v>100</v>
      </c>
      <c r="F42" s="27">
        <v>100</v>
      </c>
      <c r="G42" s="27">
        <v>100</v>
      </c>
      <c r="H42" s="27">
        <v>100</v>
      </c>
      <c r="K42" s="1"/>
    </row>
    <row r="43" spans="1:11" ht="15.75" x14ac:dyDescent="0.25">
      <c r="A43" s="26" t="s">
        <v>15</v>
      </c>
      <c r="B43" s="27">
        <f t="shared" ref="B43:H43" si="2">(B38+B39)/B37*100</f>
        <v>74.074074074074076</v>
      </c>
      <c r="C43" s="27">
        <f t="shared" si="2"/>
        <v>71.428571428571431</v>
      </c>
      <c r="D43" s="27">
        <f t="shared" si="2"/>
        <v>78.94736842105263</v>
      </c>
      <c r="E43" s="27">
        <f t="shared" si="2"/>
        <v>80</v>
      </c>
      <c r="F43" s="27">
        <f t="shared" si="2"/>
        <v>66.666666666666657</v>
      </c>
      <c r="G43" s="27">
        <f t="shared" si="2"/>
        <v>81.818181818181827</v>
      </c>
      <c r="H43" s="27">
        <f t="shared" si="2"/>
        <v>74.712643678160916</v>
      </c>
      <c r="K43" s="1"/>
    </row>
    <row r="44" spans="1:11" ht="101.25" customHeight="1" x14ac:dyDescent="0.25">
      <c r="A44" s="20"/>
      <c r="B44" s="8"/>
      <c r="C44" s="8"/>
      <c r="D44" s="8"/>
      <c r="E44" s="8"/>
      <c r="F44" s="8"/>
      <c r="G44" s="8"/>
      <c r="H44" s="8"/>
      <c r="K44" s="1"/>
    </row>
    <row r="45" spans="1:11" x14ac:dyDescent="0.2">
      <c r="A45" s="21" t="s">
        <v>56</v>
      </c>
      <c r="B45" s="21"/>
      <c r="C45" s="21"/>
      <c r="D45" s="21"/>
      <c r="I45" s="1"/>
      <c r="J45" s="1"/>
      <c r="K45" s="1"/>
    </row>
    <row r="46" spans="1:11" ht="15.75" x14ac:dyDescent="0.25">
      <c r="A46" s="23" t="s">
        <v>0</v>
      </c>
      <c r="B46" s="24" t="s">
        <v>41</v>
      </c>
      <c r="C46" s="24" t="s">
        <v>37</v>
      </c>
      <c r="D46" s="24" t="s">
        <v>39</v>
      </c>
      <c r="E46" s="24" t="s">
        <v>30</v>
      </c>
      <c r="F46" s="24" t="s">
        <v>40</v>
      </c>
      <c r="G46" s="24" t="s">
        <v>36</v>
      </c>
      <c r="H46" s="24" t="s">
        <v>38</v>
      </c>
      <c r="I46" s="1"/>
      <c r="J46" s="1"/>
      <c r="K46" s="1"/>
    </row>
    <row r="47" spans="1:11" x14ac:dyDescent="0.2">
      <c r="A47" s="23" t="s">
        <v>14</v>
      </c>
      <c r="B47" s="25">
        <v>27</v>
      </c>
      <c r="C47" s="25">
        <v>7</v>
      </c>
      <c r="D47" s="25">
        <v>19</v>
      </c>
      <c r="E47" s="25">
        <v>5</v>
      </c>
      <c r="F47" s="25">
        <v>18</v>
      </c>
      <c r="G47" s="25">
        <v>11</v>
      </c>
      <c r="H47" s="25">
        <f>SUM(D47:G47)</f>
        <v>53</v>
      </c>
      <c r="I47" s="1"/>
      <c r="J47" s="1"/>
      <c r="K47" s="1"/>
    </row>
    <row r="48" spans="1:11" x14ac:dyDescent="0.2">
      <c r="A48" s="23">
        <v>5</v>
      </c>
      <c r="B48" s="25">
        <v>12</v>
      </c>
      <c r="C48" s="25">
        <v>2</v>
      </c>
      <c r="D48" s="25">
        <v>12</v>
      </c>
      <c r="E48" s="25">
        <v>2</v>
      </c>
      <c r="F48" s="25">
        <v>6</v>
      </c>
      <c r="G48" s="25">
        <v>5</v>
      </c>
      <c r="H48" s="25">
        <f>SUM(D48:G48)</f>
        <v>25</v>
      </c>
      <c r="I48" s="1"/>
      <c r="J48" s="1"/>
      <c r="K48" s="1"/>
    </row>
    <row r="49" spans="1:11" x14ac:dyDescent="0.2">
      <c r="A49" s="23">
        <v>4</v>
      </c>
      <c r="B49" s="25">
        <v>14</v>
      </c>
      <c r="C49" s="25">
        <v>5</v>
      </c>
      <c r="D49" s="25">
        <v>7</v>
      </c>
      <c r="E49" s="25">
        <v>2</v>
      </c>
      <c r="F49" s="25">
        <v>12</v>
      </c>
      <c r="G49" s="25">
        <v>6</v>
      </c>
      <c r="H49" s="25">
        <f>SUM(D49:G49)</f>
        <v>27</v>
      </c>
      <c r="I49" s="1"/>
      <c r="J49" s="1"/>
      <c r="K49" s="1"/>
    </row>
    <row r="50" spans="1:11" x14ac:dyDescent="0.2">
      <c r="A50" s="23">
        <v>3</v>
      </c>
      <c r="B50" s="25">
        <v>1</v>
      </c>
      <c r="C50" s="25"/>
      <c r="D50" s="25"/>
      <c r="E50" s="25">
        <v>1</v>
      </c>
      <c r="F50" s="25"/>
      <c r="G50" s="25"/>
      <c r="H50" s="25">
        <f>SUM(D50:G50)</f>
        <v>1</v>
      </c>
      <c r="I50" s="1"/>
      <c r="J50" s="1"/>
      <c r="K50" s="1"/>
    </row>
    <row r="51" spans="1:11" x14ac:dyDescent="0.2">
      <c r="A51" s="23">
        <v>2</v>
      </c>
      <c r="B51" s="25"/>
      <c r="C51" s="25"/>
      <c r="D51" s="25"/>
      <c r="E51" s="25"/>
      <c r="F51" s="25"/>
      <c r="G51" s="25"/>
      <c r="H51" s="25">
        <f>SUM(D51:G51)</f>
        <v>0</v>
      </c>
      <c r="I51" s="1"/>
      <c r="J51" s="1"/>
      <c r="K51" s="1"/>
    </row>
    <row r="52" spans="1:11" ht="15.75" x14ac:dyDescent="0.25">
      <c r="A52" s="26" t="s">
        <v>16</v>
      </c>
      <c r="B52" s="27">
        <v>100</v>
      </c>
      <c r="C52" s="27">
        <v>100</v>
      </c>
      <c r="D52" s="27">
        <v>100</v>
      </c>
      <c r="E52" s="27">
        <v>100</v>
      </c>
      <c r="F52" s="27">
        <v>100</v>
      </c>
      <c r="G52" s="27">
        <v>100</v>
      </c>
      <c r="H52" s="27">
        <v>100</v>
      </c>
      <c r="I52" s="1"/>
      <c r="J52" s="1"/>
      <c r="K52" s="1"/>
    </row>
    <row r="53" spans="1:11" ht="15.75" x14ac:dyDescent="0.25">
      <c r="A53" s="26" t="s">
        <v>15</v>
      </c>
      <c r="B53" s="27">
        <f t="shared" ref="B53:H53" si="3">(B48+B49)/B47*100</f>
        <v>96.296296296296291</v>
      </c>
      <c r="C53" s="27">
        <f t="shared" si="3"/>
        <v>100</v>
      </c>
      <c r="D53" s="27">
        <f t="shared" si="3"/>
        <v>100</v>
      </c>
      <c r="E53" s="27">
        <f t="shared" si="3"/>
        <v>80</v>
      </c>
      <c r="F53" s="27">
        <f t="shared" si="3"/>
        <v>100</v>
      </c>
      <c r="G53" s="27">
        <f t="shared" si="3"/>
        <v>100</v>
      </c>
      <c r="H53" s="27">
        <f t="shared" si="3"/>
        <v>98.113207547169807</v>
      </c>
      <c r="I53" s="1"/>
      <c r="J53" s="1"/>
      <c r="K53" s="1"/>
    </row>
    <row r="54" spans="1:11" ht="15.75" x14ac:dyDescent="0.25">
      <c r="A54" s="20"/>
      <c r="B54" s="8"/>
      <c r="C54" s="8"/>
      <c r="D54" s="8"/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A56" s="21" t="s">
        <v>19</v>
      </c>
      <c r="B56" s="21"/>
      <c r="C56" s="21"/>
      <c r="D56" s="21"/>
      <c r="E56" s="21"/>
      <c r="F56" s="21"/>
      <c r="I56" s="1"/>
      <c r="J56" s="1"/>
      <c r="K56" s="1"/>
    </row>
    <row r="57" spans="1:11" ht="15.75" x14ac:dyDescent="0.25">
      <c r="A57" s="23" t="s">
        <v>0</v>
      </c>
      <c r="B57" s="24" t="s">
        <v>41</v>
      </c>
      <c r="C57" s="24" t="s">
        <v>37</v>
      </c>
      <c r="D57" s="24" t="s">
        <v>39</v>
      </c>
      <c r="E57" s="24" t="s">
        <v>30</v>
      </c>
      <c r="F57" s="24" t="s">
        <v>40</v>
      </c>
      <c r="G57" s="24" t="s">
        <v>36</v>
      </c>
      <c r="H57" s="24" t="s">
        <v>38</v>
      </c>
      <c r="K57" s="1"/>
    </row>
    <row r="58" spans="1:11" ht="15" customHeight="1" x14ac:dyDescent="0.2">
      <c r="A58" s="23" t="s">
        <v>14</v>
      </c>
      <c r="B58" s="25">
        <v>27</v>
      </c>
      <c r="C58" s="25">
        <v>7</v>
      </c>
      <c r="D58" s="25">
        <v>19</v>
      </c>
      <c r="E58" s="25">
        <v>5</v>
      </c>
      <c r="F58" s="25">
        <v>18</v>
      </c>
      <c r="G58" s="25">
        <v>11</v>
      </c>
      <c r="H58" s="25">
        <f>SUM(B58:G58)</f>
        <v>87</v>
      </c>
      <c r="K58" s="1"/>
    </row>
    <row r="59" spans="1:11" x14ac:dyDescent="0.2">
      <c r="A59" s="23">
        <v>5</v>
      </c>
      <c r="B59" s="25">
        <v>13</v>
      </c>
      <c r="C59" s="25">
        <v>2</v>
      </c>
      <c r="D59" s="25">
        <v>12</v>
      </c>
      <c r="E59" s="25">
        <v>2</v>
      </c>
      <c r="F59" s="25">
        <v>6</v>
      </c>
      <c r="G59" s="25">
        <v>6</v>
      </c>
      <c r="H59" s="25">
        <f>SUM(B59:G59)</f>
        <v>41</v>
      </c>
      <c r="K59" s="1"/>
    </row>
    <row r="60" spans="1:11" x14ac:dyDescent="0.2">
      <c r="A60" s="23">
        <v>4</v>
      </c>
      <c r="B60" s="25">
        <v>11</v>
      </c>
      <c r="C60" s="25">
        <v>3</v>
      </c>
      <c r="D60" s="25">
        <v>7</v>
      </c>
      <c r="E60" s="25">
        <v>2</v>
      </c>
      <c r="F60" s="25">
        <v>8</v>
      </c>
      <c r="G60" s="25">
        <v>5</v>
      </c>
      <c r="H60" s="25">
        <f>SUM(B60:G60)</f>
        <v>36</v>
      </c>
      <c r="K60" s="1"/>
    </row>
    <row r="61" spans="1:11" x14ac:dyDescent="0.2">
      <c r="A61" s="23">
        <v>3</v>
      </c>
      <c r="B61" s="25">
        <v>3</v>
      </c>
      <c r="C61" s="25">
        <v>2</v>
      </c>
      <c r="D61" s="25"/>
      <c r="E61" s="25">
        <v>1</v>
      </c>
      <c r="F61" s="25">
        <v>4</v>
      </c>
      <c r="G61" s="25"/>
      <c r="H61" s="25">
        <f>SUM(B61:G61)</f>
        <v>10</v>
      </c>
      <c r="K61" s="1"/>
    </row>
    <row r="62" spans="1:11" x14ac:dyDescent="0.2">
      <c r="A62" s="23">
        <v>2</v>
      </c>
      <c r="B62" s="25"/>
      <c r="C62" s="25"/>
      <c r="D62" s="25"/>
      <c r="E62" s="25"/>
      <c r="F62" s="25"/>
      <c r="G62" s="25"/>
      <c r="H62" s="25">
        <f>SUM(B62:G62)</f>
        <v>0</v>
      </c>
      <c r="K62" s="1"/>
    </row>
    <row r="63" spans="1:11" ht="15.75" x14ac:dyDescent="0.25">
      <c r="A63" s="26" t="s">
        <v>16</v>
      </c>
      <c r="B63" s="27">
        <v>100</v>
      </c>
      <c r="C63" s="27">
        <v>100</v>
      </c>
      <c r="D63" s="27">
        <v>100</v>
      </c>
      <c r="E63" s="27">
        <v>100</v>
      </c>
      <c r="F63" s="27">
        <v>100</v>
      </c>
      <c r="G63" s="27">
        <v>100</v>
      </c>
      <c r="H63" s="27">
        <v>100</v>
      </c>
      <c r="K63" s="1"/>
    </row>
    <row r="64" spans="1:11" ht="15.75" x14ac:dyDescent="0.25">
      <c r="A64" s="26" t="s">
        <v>15</v>
      </c>
      <c r="B64" s="27">
        <f t="shared" ref="B64:H64" si="4">(B59+B60)/B58*100</f>
        <v>88.888888888888886</v>
      </c>
      <c r="C64" s="27">
        <f t="shared" si="4"/>
        <v>71.428571428571431</v>
      </c>
      <c r="D64" s="27">
        <f t="shared" si="4"/>
        <v>100</v>
      </c>
      <c r="E64" s="27">
        <f t="shared" si="4"/>
        <v>80</v>
      </c>
      <c r="F64" s="27">
        <f t="shared" si="4"/>
        <v>77.777777777777786</v>
      </c>
      <c r="G64" s="27">
        <f t="shared" si="4"/>
        <v>100</v>
      </c>
      <c r="H64" s="27">
        <f t="shared" si="4"/>
        <v>88.505747126436788</v>
      </c>
      <c r="K64" s="1"/>
    </row>
    <row r="65" spans="1:11" x14ac:dyDescent="0.2">
      <c r="B65" s="21"/>
      <c r="C65" s="21"/>
      <c r="D65" s="21"/>
      <c r="E65" s="21"/>
      <c r="F65" s="21"/>
      <c r="I65" s="1"/>
      <c r="J65" s="1"/>
      <c r="K65" s="1"/>
    </row>
    <row r="66" spans="1:11" ht="15.75" x14ac:dyDescent="0.25">
      <c r="A66" s="20" t="s">
        <v>67</v>
      </c>
    </row>
    <row r="67" spans="1:11" ht="15.75" x14ac:dyDescent="0.25">
      <c r="A67" s="23" t="s">
        <v>0</v>
      </c>
      <c r="B67" s="24" t="s">
        <v>41</v>
      </c>
      <c r="C67" s="24" t="s">
        <v>37</v>
      </c>
      <c r="D67" s="24" t="s">
        <v>39</v>
      </c>
      <c r="E67" s="24" t="s">
        <v>30</v>
      </c>
      <c r="F67" s="24" t="s">
        <v>40</v>
      </c>
      <c r="G67" s="24" t="s">
        <v>36</v>
      </c>
      <c r="H67" s="24" t="s">
        <v>38</v>
      </c>
    </row>
    <row r="68" spans="1:11" x14ac:dyDescent="0.2">
      <c r="A68" s="23" t="s">
        <v>14</v>
      </c>
      <c r="B68" s="25">
        <v>27</v>
      </c>
      <c r="C68" s="25">
        <v>7</v>
      </c>
      <c r="D68" s="25">
        <v>19</v>
      </c>
      <c r="E68" s="25">
        <v>5</v>
      </c>
      <c r="F68" s="25">
        <v>18</v>
      </c>
      <c r="G68" s="25">
        <v>11</v>
      </c>
      <c r="H68" s="25">
        <f>SUM(B68:G68)</f>
        <v>87</v>
      </c>
    </row>
    <row r="69" spans="1:11" x14ac:dyDescent="0.2">
      <c r="A69" s="23">
        <v>5</v>
      </c>
      <c r="B69" s="25">
        <v>13</v>
      </c>
      <c r="C69" s="25">
        <v>2</v>
      </c>
      <c r="D69" s="25">
        <v>16</v>
      </c>
      <c r="E69" s="25">
        <v>3</v>
      </c>
      <c r="F69" s="25">
        <v>5</v>
      </c>
      <c r="G69" s="25">
        <v>8</v>
      </c>
      <c r="H69" s="25">
        <f>SUM(B69:G69)</f>
        <v>47</v>
      </c>
    </row>
    <row r="70" spans="1:11" x14ac:dyDescent="0.2">
      <c r="A70" s="23">
        <v>4</v>
      </c>
      <c r="B70" s="25">
        <v>13</v>
      </c>
      <c r="C70" s="25">
        <v>5</v>
      </c>
      <c r="D70" s="25">
        <v>3</v>
      </c>
      <c r="E70" s="25">
        <v>2</v>
      </c>
      <c r="F70" s="25">
        <v>10</v>
      </c>
      <c r="G70" s="25">
        <v>3</v>
      </c>
      <c r="H70" s="25">
        <f>SUM(B70:G70)</f>
        <v>36</v>
      </c>
    </row>
    <row r="71" spans="1:11" x14ac:dyDescent="0.2">
      <c r="A71" s="23">
        <v>3</v>
      </c>
      <c r="B71" s="25">
        <v>1</v>
      </c>
      <c r="C71" s="25"/>
      <c r="D71" s="25"/>
      <c r="E71" s="25"/>
      <c r="F71" s="25">
        <v>13</v>
      </c>
      <c r="G71" s="25"/>
      <c r="H71" s="25">
        <f>SUM(B71:G71)</f>
        <v>14</v>
      </c>
    </row>
    <row r="72" spans="1:11" x14ac:dyDescent="0.2">
      <c r="A72" s="23">
        <v>2</v>
      </c>
      <c r="B72" s="25"/>
      <c r="C72" s="25"/>
      <c r="D72" s="25"/>
      <c r="E72" s="25"/>
      <c r="F72" s="25"/>
      <c r="G72" s="25"/>
      <c r="H72" s="25">
        <f>SUM(B72:G72)</f>
        <v>0</v>
      </c>
    </row>
    <row r="73" spans="1:11" ht="15.75" x14ac:dyDescent="0.25">
      <c r="A73" s="26" t="s">
        <v>16</v>
      </c>
      <c r="B73" s="27">
        <v>100</v>
      </c>
      <c r="C73" s="27">
        <v>100</v>
      </c>
      <c r="D73" s="27">
        <v>100</v>
      </c>
      <c r="E73" s="27">
        <v>100</v>
      </c>
      <c r="F73" s="27">
        <v>100</v>
      </c>
      <c r="G73" s="27">
        <v>100</v>
      </c>
      <c r="H73" s="27">
        <v>100</v>
      </c>
    </row>
    <row r="74" spans="1:11" ht="15.75" x14ac:dyDescent="0.25">
      <c r="A74" s="26" t="s">
        <v>15</v>
      </c>
      <c r="B74" s="27">
        <f t="shared" ref="B74:H74" si="5">(B69+B70)/B68*100</f>
        <v>96.296296296296291</v>
      </c>
      <c r="C74" s="27">
        <f t="shared" si="5"/>
        <v>100</v>
      </c>
      <c r="D74" s="27">
        <f t="shared" si="5"/>
        <v>100</v>
      </c>
      <c r="E74" s="27">
        <f t="shared" si="5"/>
        <v>100</v>
      </c>
      <c r="F74" s="27">
        <f t="shared" si="5"/>
        <v>83.333333333333343</v>
      </c>
      <c r="G74" s="27">
        <f t="shared" si="5"/>
        <v>100</v>
      </c>
      <c r="H74" s="27">
        <f t="shared" si="5"/>
        <v>95.402298850574709</v>
      </c>
    </row>
    <row r="78" spans="1:11" x14ac:dyDescent="0.2">
      <c r="A78" s="22" t="s">
        <v>87</v>
      </c>
    </row>
  </sheetData>
  <conditionalFormatting sqref="B7:H13 B17:H24 D25:G25 B25:C34 E26:E33 I27:I31 B27:F33 J27:K34 I33:I34 D34:H34 B37:H44 B54:D54 B58:H64 B68:H74">
    <cfRule type="cellIs" dxfId="6" priority="36" stopIfTrue="1" operator="equal">
      <formula>0</formula>
    </cfRule>
  </conditionalFormatting>
  <conditionalFormatting sqref="B47:H53">
    <cfRule type="cellIs" dxfId="5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0"/>
  <sheetViews>
    <sheetView topLeftCell="A52" workbookViewId="0">
      <selection activeCell="H68" sqref="H68"/>
    </sheetView>
  </sheetViews>
  <sheetFormatPr defaultRowHeight="12.75" x14ac:dyDescent="0.2"/>
  <cols>
    <col min="1" max="1" width="12.28515625" customWidth="1"/>
    <col min="2" max="2" width="6.42578125" customWidth="1"/>
    <col min="3" max="3" width="7" customWidth="1"/>
    <col min="4" max="4" width="6.5703125" customWidth="1"/>
    <col min="5" max="5" width="6" customWidth="1"/>
    <col min="6" max="6" width="6.7109375" customWidth="1"/>
    <col min="7" max="7" width="6.5703125" customWidth="1"/>
    <col min="8" max="8" width="6.140625" customWidth="1"/>
    <col min="9" max="11" width="6.28515625" customWidth="1"/>
    <col min="12" max="12" width="6.42578125" customWidth="1"/>
    <col min="13" max="13" width="8" customWidth="1"/>
  </cols>
  <sheetData>
    <row r="1" spans="1:14" ht="15.75" x14ac:dyDescent="0.25">
      <c r="A1" s="2" t="s">
        <v>21</v>
      </c>
      <c r="B1" s="2"/>
      <c r="C1" s="2"/>
      <c r="D1" s="2"/>
      <c r="E1" s="2"/>
      <c r="F1" s="1"/>
      <c r="M1" s="1"/>
      <c r="N1" s="1"/>
    </row>
    <row r="2" spans="1:14" ht="15.75" x14ac:dyDescent="0.25">
      <c r="A2" s="2" t="s">
        <v>70</v>
      </c>
      <c r="B2" s="2"/>
      <c r="C2" s="2"/>
      <c r="D2" s="2"/>
      <c r="E2" s="2"/>
      <c r="F2" s="1"/>
      <c r="M2" s="1"/>
      <c r="N2" s="1"/>
    </row>
    <row r="3" spans="1:14" ht="15.75" x14ac:dyDescent="0.25">
      <c r="A3" s="2" t="s">
        <v>148</v>
      </c>
      <c r="B3" s="2"/>
      <c r="C3" s="2"/>
      <c r="D3" s="2"/>
      <c r="E3" s="2"/>
      <c r="F3" s="1"/>
      <c r="M3" s="1"/>
      <c r="N3" s="1"/>
    </row>
    <row r="4" spans="1:14" ht="15.75" x14ac:dyDescent="0.25">
      <c r="A4" s="2"/>
      <c r="B4" s="2"/>
      <c r="C4" s="2"/>
      <c r="D4" s="2"/>
      <c r="E4" s="2"/>
      <c r="F4" s="1"/>
      <c r="M4" s="1"/>
      <c r="N4" s="1"/>
    </row>
    <row r="5" spans="1:14" ht="15" x14ac:dyDescent="0.2">
      <c r="A5" s="3" t="s">
        <v>13</v>
      </c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1" t="s">
        <v>44</v>
      </c>
      <c r="B6" s="11" t="s">
        <v>42</v>
      </c>
      <c r="C6" s="11" t="s">
        <v>31</v>
      </c>
      <c r="D6" s="11" t="s">
        <v>51</v>
      </c>
      <c r="E6" s="11" t="s">
        <v>32</v>
      </c>
      <c r="F6" s="11" t="s">
        <v>52</v>
      </c>
      <c r="G6" s="11" t="s">
        <v>33</v>
      </c>
      <c r="H6" s="11" t="s">
        <v>53</v>
      </c>
      <c r="I6" s="11" t="s">
        <v>34</v>
      </c>
      <c r="J6" s="11" t="s">
        <v>43</v>
      </c>
      <c r="K6" s="11" t="s">
        <v>35</v>
      </c>
      <c r="L6" s="11" t="s">
        <v>38</v>
      </c>
    </row>
    <row r="7" spans="1:14" ht="12.75" customHeight="1" x14ac:dyDescent="0.2">
      <c r="A7" s="12" t="s">
        <v>45</v>
      </c>
      <c r="B7" s="13">
        <v>27</v>
      </c>
      <c r="C7" s="13">
        <v>9</v>
      </c>
      <c r="D7" s="13">
        <v>20</v>
      </c>
      <c r="E7" s="13">
        <v>7</v>
      </c>
      <c r="F7" s="13">
        <v>17</v>
      </c>
      <c r="G7" s="13">
        <v>6</v>
      </c>
      <c r="H7" s="13">
        <v>24</v>
      </c>
      <c r="I7" s="13">
        <v>6</v>
      </c>
      <c r="J7" s="13">
        <v>11</v>
      </c>
      <c r="K7" s="13">
        <v>9</v>
      </c>
      <c r="L7" s="13">
        <f>SUM(B7:K7)</f>
        <v>136</v>
      </c>
    </row>
    <row r="8" spans="1:14" x14ac:dyDescent="0.2">
      <c r="A8" s="12" t="s">
        <v>46</v>
      </c>
      <c r="B8" s="13">
        <v>5</v>
      </c>
      <c r="C8" s="13"/>
      <c r="D8" s="13">
        <v>9</v>
      </c>
      <c r="E8" s="13">
        <v>2</v>
      </c>
      <c r="F8" s="13">
        <v>6</v>
      </c>
      <c r="G8" s="13">
        <v>3</v>
      </c>
      <c r="H8" s="14">
        <v>4</v>
      </c>
      <c r="I8" s="13"/>
      <c r="J8" s="13">
        <v>1</v>
      </c>
      <c r="K8" s="13">
        <v>1</v>
      </c>
      <c r="L8" s="13">
        <f>SUM(B8:K8)</f>
        <v>31</v>
      </c>
    </row>
    <row r="9" spans="1:14" x14ac:dyDescent="0.2">
      <c r="A9" s="12" t="s">
        <v>47</v>
      </c>
      <c r="B9" s="13">
        <v>9</v>
      </c>
      <c r="C9" s="13">
        <v>4</v>
      </c>
      <c r="D9" s="13">
        <v>8</v>
      </c>
      <c r="E9" s="13"/>
      <c r="F9" s="13">
        <v>4</v>
      </c>
      <c r="G9" s="13">
        <v>2</v>
      </c>
      <c r="H9" s="14">
        <v>11</v>
      </c>
      <c r="I9" s="13">
        <v>4</v>
      </c>
      <c r="J9" s="13">
        <v>5</v>
      </c>
      <c r="K9" s="13">
        <v>4</v>
      </c>
      <c r="L9" s="13">
        <f>SUM(B9:K9)</f>
        <v>51</v>
      </c>
    </row>
    <row r="10" spans="1:14" x14ac:dyDescent="0.2">
      <c r="A10" s="12" t="s">
        <v>48</v>
      </c>
      <c r="B10" s="13">
        <v>13</v>
      </c>
      <c r="C10" s="13">
        <v>5</v>
      </c>
      <c r="D10" s="13">
        <v>3</v>
      </c>
      <c r="E10" s="13">
        <v>5</v>
      </c>
      <c r="F10" s="13">
        <v>7</v>
      </c>
      <c r="G10" s="13">
        <v>1</v>
      </c>
      <c r="H10" s="14">
        <v>9</v>
      </c>
      <c r="I10" s="13">
        <v>2</v>
      </c>
      <c r="J10" s="13">
        <v>5</v>
      </c>
      <c r="K10" s="13">
        <v>4</v>
      </c>
      <c r="L10" s="13">
        <f>SUM(B10:K10)</f>
        <v>54</v>
      </c>
    </row>
    <row r="11" spans="1:14" x14ac:dyDescent="0.2">
      <c r="A11" s="12" t="s">
        <v>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>
        <f>SUM(B11:K11)</f>
        <v>0</v>
      </c>
    </row>
    <row r="12" spans="1:14" x14ac:dyDescent="0.2">
      <c r="A12" s="15" t="s">
        <v>16</v>
      </c>
      <c r="B12" s="16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</row>
    <row r="13" spans="1:14" ht="15" x14ac:dyDescent="0.2">
      <c r="A13" s="15" t="s">
        <v>50</v>
      </c>
      <c r="B13" s="16">
        <f t="shared" ref="B13:I13" si="0">(B8+B9)/B7*100</f>
        <v>51.851851851851848</v>
      </c>
      <c r="C13" s="16">
        <f t="shared" si="0"/>
        <v>44.444444444444443</v>
      </c>
      <c r="D13" s="16">
        <f t="shared" si="0"/>
        <v>85</v>
      </c>
      <c r="E13" s="111">
        <f t="shared" si="0"/>
        <v>28.571428571428569</v>
      </c>
      <c r="F13" s="16">
        <f t="shared" si="0"/>
        <v>58.82352941176471</v>
      </c>
      <c r="G13" s="16">
        <f t="shared" si="0"/>
        <v>83.333333333333343</v>
      </c>
      <c r="H13" s="16">
        <f t="shared" si="0"/>
        <v>62.5</v>
      </c>
      <c r="I13" s="16">
        <f t="shared" si="0"/>
        <v>66.666666666666657</v>
      </c>
      <c r="J13" s="16">
        <f>(J8+J9)/J7*100</f>
        <v>54.54545454545454</v>
      </c>
      <c r="K13" s="16">
        <f>(K8+K9)/K7*100</f>
        <v>55.555555555555557</v>
      </c>
      <c r="L13" s="16">
        <f>(L8+L9)/L7*100</f>
        <v>60.294117647058819</v>
      </c>
      <c r="N13" s="1"/>
    </row>
    <row r="14" spans="1:14" ht="15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N14" s="1"/>
    </row>
    <row r="15" spans="1:14" ht="15" x14ac:dyDescent="0.2">
      <c r="A15" s="3" t="s">
        <v>57</v>
      </c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1" t="s">
        <v>44</v>
      </c>
      <c r="B16" s="11" t="s">
        <v>42</v>
      </c>
      <c r="C16" s="11" t="s">
        <v>51</v>
      </c>
      <c r="D16" s="11" t="s">
        <v>52</v>
      </c>
      <c r="E16" s="11" t="s">
        <v>53</v>
      </c>
      <c r="F16" s="11" t="s">
        <v>43</v>
      </c>
      <c r="G16" s="11" t="s">
        <v>38</v>
      </c>
    </row>
    <row r="17" spans="1:14" ht="12.75" customHeight="1" x14ac:dyDescent="0.2">
      <c r="A17" s="12" t="s">
        <v>45</v>
      </c>
      <c r="B17" s="13">
        <v>27</v>
      </c>
      <c r="C17" s="13">
        <v>20</v>
      </c>
      <c r="D17" s="13">
        <v>17</v>
      </c>
      <c r="E17" s="13">
        <v>24</v>
      </c>
      <c r="F17" s="13">
        <v>11</v>
      </c>
      <c r="G17" s="13">
        <f>SUM(B17:F17)</f>
        <v>99</v>
      </c>
    </row>
    <row r="18" spans="1:14" x14ac:dyDescent="0.2">
      <c r="A18" s="12" t="s">
        <v>46</v>
      </c>
      <c r="B18" s="13">
        <v>6</v>
      </c>
      <c r="C18" s="13">
        <v>9</v>
      </c>
      <c r="D18" s="13">
        <v>5</v>
      </c>
      <c r="E18" s="14">
        <v>7</v>
      </c>
      <c r="F18" s="13">
        <v>4</v>
      </c>
      <c r="G18" s="13">
        <f>SUM(B18:F18)</f>
        <v>31</v>
      </c>
    </row>
    <row r="19" spans="1:14" x14ac:dyDescent="0.2">
      <c r="A19" s="12" t="s">
        <v>47</v>
      </c>
      <c r="B19" s="13">
        <v>10</v>
      </c>
      <c r="C19" s="13">
        <v>9</v>
      </c>
      <c r="D19" s="13">
        <v>5</v>
      </c>
      <c r="E19" s="14">
        <v>13</v>
      </c>
      <c r="F19" s="13">
        <v>4</v>
      </c>
      <c r="G19" s="13">
        <f>SUM(B19:F19)</f>
        <v>41</v>
      </c>
    </row>
    <row r="20" spans="1:14" x14ac:dyDescent="0.2">
      <c r="A20" s="12" t="s">
        <v>48</v>
      </c>
      <c r="B20" s="13">
        <v>11</v>
      </c>
      <c r="C20" s="13">
        <v>2</v>
      </c>
      <c r="D20" s="13">
        <v>7</v>
      </c>
      <c r="E20" s="14">
        <v>4</v>
      </c>
      <c r="F20" s="13">
        <v>3</v>
      </c>
      <c r="G20" s="13">
        <f>SUM(B20:F20)</f>
        <v>27</v>
      </c>
    </row>
    <row r="21" spans="1:14" x14ac:dyDescent="0.2">
      <c r="A21" s="12" t="s">
        <v>49</v>
      </c>
      <c r="B21" s="13"/>
      <c r="C21" s="13"/>
      <c r="D21" s="13"/>
      <c r="E21" s="13"/>
      <c r="F21" s="13"/>
      <c r="G21" s="13">
        <f ca="1">SUM(B21:G21)</f>
        <v>0</v>
      </c>
    </row>
    <row r="22" spans="1:14" x14ac:dyDescent="0.2">
      <c r="A22" s="15" t="s">
        <v>16</v>
      </c>
      <c r="B22" s="16">
        <v>100</v>
      </c>
      <c r="C22" s="16">
        <v>100</v>
      </c>
      <c r="D22" s="16">
        <v>100</v>
      </c>
      <c r="E22" s="16">
        <v>100</v>
      </c>
      <c r="F22" s="16">
        <v>100</v>
      </c>
      <c r="G22" s="16">
        <v>100</v>
      </c>
    </row>
    <row r="23" spans="1:14" x14ac:dyDescent="0.2">
      <c r="A23" s="15" t="s">
        <v>50</v>
      </c>
      <c r="B23" s="16">
        <f t="shared" ref="B23:C23" si="1">(B18+B19)/B17*100</f>
        <v>59.259259259259252</v>
      </c>
      <c r="C23" s="16">
        <f t="shared" si="1"/>
        <v>90</v>
      </c>
      <c r="D23" s="16">
        <f>(D18+D19)/D17*100</f>
        <v>58.82352941176471</v>
      </c>
      <c r="E23" s="16">
        <f>(E18+E19)/E17*100</f>
        <v>83.333333333333343</v>
      </c>
      <c r="F23" s="16">
        <f>(F18+F19)/F17*100</f>
        <v>72.727272727272734</v>
      </c>
      <c r="G23" s="16">
        <f>(G18+G19)/G17*100</f>
        <v>72.727272727272734</v>
      </c>
    </row>
    <row r="24" spans="1:14" ht="30" customHeight="1" x14ac:dyDescent="0.2">
      <c r="A24" s="3" t="s">
        <v>17</v>
      </c>
      <c r="B24" s="3"/>
      <c r="C24" s="3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1" t="s">
        <v>44</v>
      </c>
      <c r="B25" s="11" t="s">
        <v>42</v>
      </c>
      <c r="C25" s="11" t="s">
        <v>31</v>
      </c>
      <c r="D25" s="11" t="s">
        <v>51</v>
      </c>
      <c r="E25" s="11" t="s">
        <v>32</v>
      </c>
      <c r="F25" s="11" t="s">
        <v>52</v>
      </c>
      <c r="G25" s="11" t="s">
        <v>33</v>
      </c>
      <c r="H25" s="11" t="s">
        <v>53</v>
      </c>
      <c r="I25" s="11" t="s">
        <v>34</v>
      </c>
      <c r="J25" s="11" t="s">
        <v>43</v>
      </c>
      <c r="K25" s="11" t="s">
        <v>35</v>
      </c>
      <c r="L25" s="11" t="s">
        <v>38</v>
      </c>
    </row>
    <row r="26" spans="1:14" ht="12.75" customHeight="1" x14ac:dyDescent="0.2">
      <c r="A26" s="12" t="s">
        <v>45</v>
      </c>
      <c r="B26" s="13">
        <v>27</v>
      </c>
      <c r="C26" s="13">
        <v>9</v>
      </c>
      <c r="D26" s="13">
        <v>20</v>
      </c>
      <c r="E26" s="13">
        <v>7</v>
      </c>
      <c r="F26" s="13">
        <v>17</v>
      </c>
      <c r="G26" s="13">
        <v>6</v>
      </c>
      <c r="H26" s="13">
        <v>24</v>
      </c>
      <c r="I26" s="13">
        <v>6</v>
      </c>
      <c r="J26" s="13">
        <v>11</v>
      </c>
      <c r="K26" s="13">
        <v>9</v>
      </c>
      <c r="L26" s="13">
        <f>SUM(B26:K26)</f>
        <v>136</v>
      </c>
    </row>
    <row r="27" spans="1:14" x14ac:dyDescent="0.2">
      <c r="A27" s="12" t="s">
        <v>46</v>
      </c>
      <c r="B27" s="13">
        <v>9</v>
      </c>
      <c r="C27" s="13">
        <v>3</v>
      </c>
      <c r="D27" s="13">
        <v>9</v>
      </c>
      <c r="E27" s="13">
        <v>2</v>
      </c>
      <c r="F27" s="13">
        <v>5</v>
      </c>
      <c r="G27" s="13">
        <v>1</v>
      </c>
      <c r="H27" s="13">
        <v>9</v>
      </c>
      <c r="I27" s="13">
        <v>1</v>
      </c>
      <c r="J27" s="13">
        <v>6</v>
      </c>
      <c r="K27" s="13">
        <v>3</v>
      </c>
      <c r="L27" s="13">
        <f>SUM(B27:K27)</f>
        <v>48</v>
      </c>
    </row>
    <row r="28" spans="1:14" x14ac:dyDescent="0.2">
      <c r="A28" s="12" t="s">
        <v>47</v>
      </c>
      <c r="B28" s="13">
        <v>8</v>
      </c>
      <c r="C28" s="13">
        <v>2</v>
      </c>
      <c r="D28" s="13">
        <v>6</v>
      </c>
      <c r="E28" s="13">
        <v>3</v>
      </c>
      <c r="F28" s="13">
        <v>8</v>
      </c>
      <c r="G28" s="13">
        <v>2</v>
      </c>
      <c r="H28" s="13">
        <v>9</v>
      </c>
      <c r="I28" s="13">
        <v>2</v>
      </c>
      <c r="J28" s="13">
        <v>3</v>
      </c>
      <c r="K28" s="13">
        <v>3</v>
      </c>
      <c r="L28" s="13">
        <f>SUM(B28:K28)</f>
        <v>46</v>
      </c>
    </row>
    <row r="29" spans="1:14" x14ac:dyDescent="0.2">
      <c r="A29" s="12" t="s">
        <v>48</v>
      </c>
      <c r="B29" s="13">
        <v>10</v>
      </c>
      <c r="C29" s="13">
        <v>4</v>
      </c>
      <c r="D29" s="13">
        <v>5</v>
      </c>
      <c r="E29" s="13">
        <v>2</v>
      </c>
      <c r="F29" s="13">
        <v>4</v>
      </c>
      <c r="G29" s="13">
        <v>3</v>
      </c>
      <c r="H29" s="13">
        <v>6</v>
      </c>
      <c r="I29" s="13">
        <v>3</v>
      </c>
      <c r="J29" s="13">
        <v>2</v>
      </c>
      <c r="K29" s="13">
        <v>3</v>
      </c>
      <c r="L29" s="13">
        <f>SUM(B29:K29)</f>
        <v>42</v>
      </c>
    </row>
    <row r="30" spans="1:14" x14ac:dyDescent="0.2">
      <c r="A30" s="12" t="s">
        <v>49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>
        <f>SUM(B30:K30)</f>
        <v>0</v>
      </c>
    </row>
    <row r="31" spans="1:14" x14ac:dyDescent="0.2">
      <c r="A31" s="15" t="s">
        <v>16</v>
      </c>
      <c r="B31" s="16">
        <v>100</v>
      </c>
      <c r="C31" s="16">
        <v>100</v>
      </c>
      <c r="D31" s="16">
        <v>100</v>
      </c>
      <c r="E31" s="16">
        <v>100</v>
      </c>
      <c r="F31" s="16">
        <v>100</v>
      </c>
      <c r="G31" s="16">
        <v>100</v>
      </c>
      <c r="H31" s="16">
        <v>100</v>
      </c>
      <c r="I31" s="16">
        <v>100</v>
      </c>
      <c r="J31" s="16">
        <v>100</v>
      </c>
      <c r="K31" s="16">
        <v>100</v>
      </c>
      <c r="L31" s="16">
        <v>100</v>
      </c>
    </row>
    <row r="32" spans="1:14" x14ac:dyDescent="0.2">
      <c r="A32" s="15" t="s">
        <v>50</v>
      </c>
      <c r="B32" s="16">
        <f t="shared" ref="B32:K32" si="2">(B27+B28)/B26*100</f>
        <v>62.962962962962962</v>
      </c>
      <c r="C32" s="16">
        <f t="shared" si="2"/>
        <v>55.555555555555557</v>
      </c>
      <c r="D32" s="16">
        <f t="shared" si="2"/>
        <v>75</v>
      </c>
      <c r="E32" s="16">
        <f t="shared" si="2"/>
        <v>71.428571428571431</v>
      </c>
      <c r="F32" s="16">
        <f t="shared" si="2"/>
        <v>76.470588235294116</v>
      </c>
      <c r="G32" s="16">
        <f t="shared" si="2"/>
        <v>50</v>
      </c>
      <c r="H32" s="16">
        <f t="shared" si="2"/>
        <v>75</v>
      </c>
      <c r="I32" s="16">
        <f t="shared" si="2"/>
        <v>50</v>
      </c>
      <c r="J32" s="16">
        <f t="shared" si="2"/>
        <v>81.818181818181827</v>
      </c>
      <c r="K32" s="16">
        <f t="shared" si="2"/>
        <v>66.666666666666657</v>
      </c>
      <c r="L32" s="16">
        <f>(L27+L28)/L26*100</f>
        <v>69.117647058823522</v>
      </c>
    </row>
    <row r="33" spans="1:14" ht="43.5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4" ht="18.75" customHeight="1" x14ac:dyDescent="0.2">
      <c r="A34" s="3" t="s">
        <v>58</v>
      </c>
      <c r="B34" s="3"/>
      <c r="C34" s="3"/>
      <c r="D34" s="3"/>
      <c r="E34" s="3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1" t="s">
        <v>44</v>
      </c>
      <c r="B35" s="11" t="s">
        <v>31</v>
      </c>
      <c r="C35" s="11" t="s">
        <v>32</v>
      </c>
      <c r="D35" s="11" t="s">
        <v>33</v>
      </c>
      <c r="E35" s="11" t="s">
        <v>34</v>
      </c>
      <c r="F35" s="11" t="s">
        <v>35</v>
      </c>
      <c r="G35" s="11" t="s">
        <v>38</v>
      </c>
    </row>
    <row r="36" spans="1:14" ht="12.75" customHeight="1" x14ac:dyDescent="0.2">
      <c r="A36" s="12" t="s">
        <v>45</v>
      </c>
      <c r="B36" s="13">
        <v>9</v>
      </c>
      <c r="C36" s="13">
        <v>7</v>
      </c>
      <c r="D36" s="13">
        <v>6</v>
      </c>
      <c r="E36" s="13">
        <v>6</v>
      </c>
      <c r="F36" s="13">
        <v>9</v>
      </c>
      <c r="G36" s="13">
        <f>SUM(B36:F36)</f>
        <v>37</v>
      </c>
    </row>
    <row r="37" spans="1:14" x14ac:dyDescent="0.2">
      <c r="A37" s="12" t="s">
        <v>46</v>
      </c>
      <c r="B37" s="13">
        <v>3</v>
      </c>
      <c r="C37" s="13">
        <v>2</v>
      </c>
      <c r="D37" s="13">
        <v>1</v>
      </c>
      <c r="E37" s="13"/>
      <c r="F37" s="13">
        <v>3</v>
      </c>
      <c r="G37" s="13">
        <f>SUM(B37:F37)</f>
        <v>9</v>
      </c>
    </row>
    <row r="38" spans="1:14" x14ac:dyDescent="0.2">
      <c r="A38" s="12" t="s">
        <v>47</v>
      </c>
      <c r="B38" s="13">
        <v>2</v>
      </c>
      <c r="C38" s="13">
        <v>3</v>
      </c>
      <c r="D38" s="13">
        <v>4</v>
      </c>
      <c r="E38" s="13">
        <v>4</v>
      </c>
      <c r="F38" s="13">
        <v>4</v>
      </c>
      <c r="G38" s="13">
        <f>SUM(B38:F38)</f>
        <v>17</v>
      </c>
    </row>
    <row r="39" spans="1:14" x14ac:dyDescent="0.2">
      <c r="A39" s="12" t="s">
        <v>48</v>
      </c>
      <c r="B39" s="13">
        <v>4</v>
      </c>
      <c r="C39" s="13">
        <v>2</v>
      </c>
      <c r="D39" s="13">
        <v>1</v>
      </c>
      <c r="E39" s="13">
        <v>2</v>
      </c>
      <c r="F39" s="13">
        <v>2</v>
      </c>
      <c r="G39" s="13">
        <f>SUM(B39:F39)</f>
        <v>11</v>
      </c>
    </row>
    <row r="40" spans="1:14" x14ac:dyDescent="0.2">
      <c r="A40" s="12" t="s">
        <v>49</v>
      </c>
      <c r="B40" s="13"/>
      <c r="C40" s="13"/>
      <c r="D40" s="13"/>
      <c r="E40" s="13"/>
      <c r="F40" s="13"/>
      <c r="G40" s="13">
        <f>SUM(B40:F40)</f>
        <v>0</v>
      </c>
    </row>
    <row r="41" spans="1:14" x14ac:dyDescent="0.2">
      <c r="A41" s="15" t="s">
        <v>16</v>
      </c>
      <c r="B41" s="16">
        <v>100</v>
      </c>
      <c r="C41" s="16">
        <v>100</v>
      </c>
      <c r="D41" s="16">
        <v>100</v>
      </c>
      <c r="E41" s="16">
        <v>100</v>
      </c>
      <c r="F41" s="16">
        <v>100</v>
      </c>
      <c r="G41" s="16">
        <v>100</v>
      </c>
      <c r="K41" s="18"/>
    </row>
    <row r="42" spans="1:14" x14ac:dyDescent="0.2">
      <c r="A42" s="15" t="s">
        <v>50</v>
      </c>
      <c r="B42" s="16">
        <f t="shared" ref="B42" si="3">(B37+B38)/B36*100</f>
        <v>55.555555555555557</v>
      </c>
      <c r="C42" s="16">
        <f t="shared" ref="C42:E42" si="4">(C37+C38)/C36*100</f>
        <v>71.428571428571431</v>
      </c>
      <c r="D42" s="16">
        <f t="shared" si="4"/>
        <v>83.333333333333343</v>
      </c>
      <c r="E42" s="16">
        <f t="shared" si="4"/>
        <v>66.666666666666657</v>
      </c>
      <c r="F42" s="16">
        <f>(F37+F38)/F36*100</f>
        <v>77.777777777777786</v>
      </c>
      <c r="G42" s="16">
        <f>(G37+G38)/G36*100</f>
        <v>70.270270270270274</v>
      </c>
    </row>
    <row r="43" spans="1:14" ht="18" customHeight="1" x14ac:dyDescent="0.2">
      <c r="A43" s="3" t="s">
        <v>20</v>
      </c>
      <c r="B43" s="3"/>
      <c r="C43" s="3"/>
      <c r="D43" s="3"/>
      <c r="E43" s="3"/>
      <c r="F43" s="1"/>
      <c r="G43" s="1"/>
      <c r="H43" s="1"/>
    </row>
    <row r="44" spans="1:14" x14ac:dyDescent="0.2">
      <c r="A44" s="11" t="s">
        <v>44</v>
      </c>
      <c r="B44" s="11" t="s">
        <v>42</v>
      </c>
      <c r="C44" s="11" t="s">
        <v>31</v>
      </c>
      <c r="D44" s="11" t="s">
        <v>51</v>
      </c>
      <c r="E44" s="11" t="s">
        <v>32</v>
      </c>
      <c r="F44" s="11" t="s">
        <v>52</v>
      </c>
      <c r="G44" s="11" t="s">
        <v>33</v>
      </c>
      <c r="H44" s="11" t="s">
        <v>53</v>
      </c>
      <c r="I44" s="11" t="s">
        <v>34</v>
      </c>
      <c r="J44" s="11" t="s">
        <v>43</v>
      </c>
      <c r="K44" s="11" t="s">
        <v>35</v>
      </c>
      <c r="L44" s="11" t="s">
        <v>38</v>
      </c>
    </row>
    <row r="45" spans="1:14" ht="12.75" customHeight="1" x14ac:dyDescent="0.2">
      <c r="A45" s="12" t="s">
        <v>45</v>
      </c>
      <c r="B45" s="13">
        <v>27</v>
      </c>
      <c r="C45" s="13">
        <v>9</v>
      </c>
      <c r="D45" s="13">
        <v>20</v>
      </c>
      <c r="E45" s="13">
        <v>7</v>
      </c>
      <c r="F45" s="13">
        <v>17</v>
      </c>
      <c r="G45" s="13">
        <v>6</v>
      </c>
      <c r="H45" s="13">
        <v>24</v>
      </c>
      <c r="I45" s="13">
        <v>6</v>
      </c>
      <c r="J45" s="13">
        <v>11</v>
      </c>
      <c r="K45" s="13">
        <v>9</v>
      </c>
      <c r="L45" s="13">
        <f>SUM(B45:K45)</f>
        <v>136</v>
      </c>
    </row>
    <row r="46" spans="1:14" x14ac:dyDescent="0.2">
      <c r="A46" s="12" t="s">
        <v>46</v>
      </c>
      <c r="B46" s="13">
        <v>9</v>
      </c>
      <c r="C46" s="13">
        <v>2</v>
      </c>
      <c r="D46" s="13">
        <v>13</v>
      </c>
      <c r="E46" s="13">
        <v>2</v>
      </c>
      <c r="F46" s="13">
        <v>5</v>
      </c>
      <c r="G46" s="13">
        <v>1</v>
      </c>
      <c r="H46" s="13">
        <v>13</v>
      </c>
      <c r="I46" s="13">
        <v>1</v>
      </c>
      <c r="J46" s="13">
        <v>6</v>
      </c>
      <c r="K46" s="13">
        <v>3</v>
      </c>
      <c r="L46" s="13">
        <f>SUM(B46:K46)</f>
        <v>55</v>
      </c>
    </row>
    <row r="47" spans="1:14" x14ac:dyDescent="0.2">
      <c r="A47" s="12" t="s">
        <v>47</v>
      </c>
      <c r="B47" s="13">
        <v>11</v>
      </c>
      <c r="C47" s="13">
        <v>3</v>
      </c>
      <c r="D47" s="13">
        <v>4</v>
      </c>
      <c r="E47" s="13">
        <v>3</v>
      </c>
      <c r="F47" s="13">
        <v>5</v>
      </c>
      <c r="G47" s="13">
        <v>4</v>
      </c>
      <c r="H47" s="13">
        <v>6</v>
      </c>
      <c r="I47" s="13">
        <v>1</v>
      </c>
      <c r="J47" s="13">
        <v>3</v>
      </c>
      <c r="K47" s="13">
        <v>2</v>
      </c>
      <c r="L47" s="13">
        <f>SUM(B47:K47)</f>
        <v>42</v>
      </c>
    </row>
    <row r="48" spans="1:14" x14ac:dyDescent="0.2">
      <c r="A48" s="12" t="s">
        <v>48</v>
      </c>
      <c r="B48" s="13">
        <v>7</v>
      </c>
      <c r="C48" s="13">
        <v>4</v>
      </c>
      <c r="D48" s="13">
        <v>3</v>
      </c>
      <c r="E48" s="13">
        <v>2</v>
      </c>
      <c r="F48" s="13">
        <v>7</v>
      </c>
      <c r="G48" s="13">
        <v>1</v>
      </c>
      <c r="H48" s="13">
        <v>5</v>
      </c>
      <c r="I48" s="13">
        <v>4</v>
      </c>
      <c r="J48" s="13">
        <v>2</v>
      </c>
      <c r="K48" s="13">
        <v>4</v>
      </c>
      <c r="L48" s="13">
        <f>SUM(B48:K48)</f>
        <v>39</v>
      </c>
    </row>
    <row r="49" spans="1:12" x14ac:dyDescent="0.2">
      <c r="A49" s="12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>
        <f>SUM(B49:K49)</f>
        <v>0</v>
      </c>
    </row>
    <row r="50" spans="1:12" x14ac:dyDescent="0.2">
      <c r="A50" s="15" t="s">
        <v>16</v>
      </c>
      <c r="B50" s="16">
        <v>100</v>
      </c>
      <c r="C50" s="16">
        <v>100</v>
      </c>
      <c r="D50" s="16">
        <v>100</v>
      </c>
      <c r="E50" s="16">
        <v>100</v>
      </c>
      <c r="F50" s="16">
        <v>100</v>
      </c>
      <c r="G50" s="16">
        <v>100</v>
      </c>
      <c r="H50" s="16">
        <v>100</v>
      </c>
      <c r="I50" s="16">
        <v>100</v>
      </c>
      <c r="J50" s="16">
        <v>100</v>
      </c>
      <c r="K50" s="16">
        <v>100</v>
      </c>
      <c r="L50" s="16">
        <v>100</v>
      </c>
    </row>
    <row r="51" spans="1:12" x14ac:dyDescent="0.2">
      <c r="A51" s="15" t="s">
        <v>50</v>
      </c>
      <c r="B51" s="16">
        <f t="shared" ref="B51:I51" si="5">(B46+B47)/B45*100</f>
        <v>74.074074074074076</v>
      </c>
      <c r="C51" s="16">
        <f t="shared" si="5"/>
        <v>55.555555555555557</v>
      </c>
      <c r="D51" s="16">
        <f t="shared" si="5"/>
        <v>85</v>
      </c>
      <c r="E51" s="16">
        <f t="shared" si="5"/>
        <v>71.428571428571431</v>
      </c>
      <c r="F51" s="16">
        <f t="shared" si="5"/>
        <v>58.82352941176471</v>
      </c>
      <c r="G51" s="16">
        <f t="shared" si="5"/>
        <v>83.333333333333343</v>
      </c>
      <c r="H51" s="16">
        <f t="shared" si="5"/>
        <v>79.166666666666657</v>
      </c>
      <c r="I51" s="16">
        <f t="shared" si="5"/>
        <v>33.333333333333329</v>
      </c>
      <c r="J51" s="16">
        <f>(J46+J47)/J45*100</f>
        <v>81.818181818181827</v>
      </c>
      <c r="K51" s="16">
        <f>(K46+K47)/K45*100</f>
        <v>55.555555555555557</v>
      </c>
      <c r="L51" s="16">
        <f>(L46+L47)/L45*100</f>
        <v>71.32352941176471</v>
      </c>
    </row>
    <row r="52" spans="1:12" ht="26.25" customHeight="1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x14ac:dyDescent="0.2">
      <c r="A53" s="17" t="s">
        <v>59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x14ac:dyDescent="0.2">
      <c r="A54" s="11" t="s">
        <v>44</v>
      </c>
      <c r="B54" s="11" t="s">
        <v>42</v>
      </c>
      <c r="C54" s="11" t="s">
        <v>31</v>
      </c>
      <c r="D54" s="11" t="s">
        <v>51</v>
      </c>
      <c r="E54" s="11" t="s">
        <v>32</v>
      </c>
      <c r="F54" s="11" t="s">
        <v>52</v>
      </c>
      <c r="G54" s="11" t="s">
        <v>33</v>
      </c>
      <c r="H54" s="11" t="s">
        <v>53</v>
      </c>
      <c r="I54" s="11" t="s">
        <v>34</v>
      </c>
      <c r="J54" s="11" t="s">
        <v>43</v>
      </c>
      <c r="K54" s="11" t="s">
        <v>35</v>
      </c>
      <c r="L54" s="11" t="s">
        <v>38</v>
      </c>
    </row>
    <row r="55" spans="1:12" ht="12.75" customHeight="1" x14ac:dyDescent="0.2">
      <c r="A55" s="12" t="s">
        <v>45</v>
      </c>
      <c r="B55" s="13">
        <v>27</v>
      </c>
      <c r="C55" s="13">
        <v>9</v>
      </c>
      <c r="D55" s="13">
        <v>20</v>
      </c>
      <c r="E55" s="13">
        <v>7</v>
      </c>
      <c r="F55" s="13">
        <v>17</v>
      </c>
      <c r="G55" s="13">
        <v>6</v>
      </c>
      <c r="H55" s="13">
        <v>24</v>
      </c>
      <c r="I55" s="13">
        <v>6</v>
      </c>
      <c r="J55" s="13">
        <v>11</v>
      </c>
      <c r="K55" s="13">
        <v>9</v>
      </c>
      <c r="L55" s="13">
        <f>SUM(B55:K55)</f>
        <v>136</v>
      </c>
    </row>
    <row r="56" spans="1:12" x14ac:dyDescent="0.2">
      <c r="A56" s="12" t="s">
        <v>46</v>
      </c>
      <c r="B56" s="13">
        <v>9</v>
      </c>
      <c r="C56" s="13"/>
      <c r="D56" s="13">
        <v>9</v>
      </c>
      <c r="E56" s="13">
        <v>1</v>
      </c>
      <c r="F56" s="13">
        <v>6</v>
      </c>
      <c r="G56" s="13"/>
      <c r="H56" s="13">
        <v>7</v>
      </c>
      <c r="I56" s="13"/>
      <c r="J56" s="13">
        <v>5</v>
      </c>
      <c r="K56" s="13">
        <v>2</v>
      </c>
      <c r="L56" s="13">
        <f>SUM(B56:K56)</f>
        <v>39</v>
      </c>
    </row>
    <row r="57" spans="1:12" x14ac:dyDescent="0.2">
      <c r="A57" s="12" t="s">
        <v>47</v>
      </c>
      <c r="B57" s="13">
        <v>5</v>
      </c>
      <c r="C57" s="13">
        <v>5</v>
      </c>
      <c r="D57" s="13">
        <v>5</v>
      </c>
      <c r="E57" s="13">
        <v>4</v>
      </c>
      <c r="F57" s="13">
        <v>5</v>
      </c>
      <c r="G57" s="13">
        <v>4</v>
      </c>
      <c r="H57" s="13">
        <v>12</v>
      </c>
      <c r="I57" s="13">
        <v>3</v>
      </c>
      <c r="J57" s="13">
        <v>3</v>
      </c>
      <c r="K57" s="13">
        <v>3</v>
      </c>
      <c r="L57" s="13">
        <f>SUM(B57:K57)</f>
        <v>49</v>
      </c>
    </row>
    <row r="58" spans="1:12" x14ac:dyDescent="0.2">
      <c r="A58" s="12" t="s">
        <v>48</v>
      </c>
      <c r="B58" s="13">
        <v>13</v>
      </c>
      <c r="C58" s="13">
        <v>4</v>
      </c>
      <c r="D58" s="13">
        <v>6</v>
      </c>
      <c r="E58" s="13">
        <v>2</v>
      </c>
      <c r="F58" s="13">
        <v>6</v>
      </c>
      <c r="G58" s="13">
        <v>2</v>
      </c>
      <c r="H58" s="13">
        <v>5</v>
      </c>
      <c r="I58" s="13">
        <v>3</v>
      </c>
      <c r="J58" s="13">
        <v>3</v>
      </c>
      <c r="K58" s="13">
        <v>4</v>
      </c>
      <c r="L58" s="13">
        <f>SUM(B58:K58)</f>
        <v>48</v>
      </c>
    </row>
    <row r="59" spans="1:12" x14ac:dyDescent="0.2">
      <c r="A59" s="12" t="s">
        <v>49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>
        <f>SUM(B59:K59)</f>
        <v>0</v>
      </c>
    </row>
    <row r="60" spans="1:12" x14ac:dyDescent="0.2">
      <c r="A60" s="15" t="s">
        <v>16</v>
      </c>
      <c r="B60" s="16">
        <v>100</v>
      </c>
      <c r="C60" s="16">
        <v>100</v>
      </c>
      <c r="D60" s="16">
        <v>100</v>
      </c>
      <c r="E60" s="16">
        <v>100</v>
      </c>
      <c r="F60" s="16">
        <v>100</v>
      </c>
      <c r="G60" s="16">
        <v>100</v>
      </c>
      <c r="H60" s="16">
        <v>100</v>
      </c>
      <c r="I60" s="16">
        <v>100</v>
      </c>
      <c r="J60" s="16">
        <v>100</v>
      </c>
      <c r="K60" s="16">
        <v>100</v>
      </c>
      <c r="L60" s="16">
        <v>100</v>
      </c>
    </row>
    <row r="61" spans="1:12" x14ac:dyDescent="0.2">
      <c r="A61" s="15" t="s">
        <v>50</v>
      </c>
      <c r="B61" s="16">
        <f t="shared" ref="B61:I61" si="6">(B56+B57)/B55*100</f>
        <v>51.851851851851848</v>
      </c>
      <c r="C61" s="16">
        <f t="shared" si="6"/>
        <v>55.555555555555557</v>
      </c>
      <c r="D61" s="16">
        <f t="shared" si="6"/>
        <v>70</v>
      </c>
      <c r="E61" s="16">
        <f t="shared" si="6"/>
        <v>71.428571428571431</v>
      </c>
      <c r="F61" s="16">
        <f t="shared" si="6"/>
        <v>64.705882352941174</v>
      </c>
      <c r="G61" s="16">
        <f t="shared" si="6"/>
        <v>66.666666666666657</v>
      </c>
      <c r="H61" s="16">
        <f t="shared" si="6"/>
        <v>79.166666666666657</v>
      </c>
      <c r="I61" s="16">
        <f t="shared" si="6"/>
        <v>50</v>
      </c>
      <c r="J61" s="16">
        <f>(J56+J57)/J55*100</f>
        <v>72.727272727272734</v>
      </c>
      <c r="K61" s="16">
        <f>(K56+K57)/K55*100</f>
        <v>55.555555555555557</v>
      </c>
      <c r="L61" s="16">
        <f>(L56+L57)/L55*100</f>
        <v>64.705882352941174</v>
      </c>
    </row>
    <row r="62" spans="1:12" ht="15" x14ac:dyDescent="0.2">
      <c r="A62" s="1" t="s">
        <v>65</v>
      </c>
      <c r="B62" s="1"/>
      <c r="C62" s="1"/>
      <c r="D62" s="1"/>
      <c r="E62" s="1"/>
      <c r="F62" s="1"/>
      <c r="G62" s="1"/>
      <c r="H62" s="1"/>
      <c r="I62" s="1"/>
      <c r="J62" s="1"/>
    </row>
    <row r="63" spans="1:12" x14ac:dyDescent="0.2">
      <c r="A63" s="11" t="s">
        <v>44</v>
      </c>
      <c r="B63" s="11" t="s">
        <v>42</v>
      </c>
      <c r="C63" s="11" t="s">
        <v>31</v>
      </c>
      <c r="D63" s="11" t="s">
        <v>51</v>
      </c>
      <c r="E63" s="11" t="s">
        <v>32</v>
      </c>
      <c r="F63" s="11" t="s">
        <v>52</v>
      </c>
      <c r="G63" s="11" t="s">
        <v>33</v>
      </c>
      <c r="H63" s="11" t="s">
        <v>53</v>
      </c>
      <c r="I63" s="11" t="s">
        <v>34</v>
      </c>
      <c r="J63" s="11" t="s">
        <v>43</v>
      </c>
      <c r="K63" s="11" t="s">
        <v>35</v>
      </c>
      <c r="L63" s="11" t="s">
        <v>38</v>
      </c>
    </row>
    <row r="64" spans="1:12" x14ac:dyDescent="0.2">
      <c r="A64" s="12" t="s">
        <v>45</v>
      </c>
      <c r="B64" s="14">
        <v>27</v>
      </c>
      <c r="C64" s="13">
        <v>9</v>
      </c>
      <c r="D64" s="13">
        <v>20</v>
      </c>
      <c r="E64" s="13">
        <v>7</v>
      </c>
      <c r="F64" s="13">
        <v>17</v>
      </c>
      <c r="G64" s="13">
        <v>6</v>
      </c>
      <c r="H64" s="13">
        <v>24</v>
      </c>
      <c r="I64" s="13">
        <v>6</v>
      </c>
      <c r="J64" s="13">
        <v>11</v>
      </c>
      <c r="K64" s="13">
        <v>9</v>
      </c>
      <c r="L64" s="13">
        <f>SUM(C64:K64)</f>
        <v>109</v>
      </c>
    </row>
    <row r="65" spans="1:12" x14ac:dyDescent="0.2">
      <c r="A65" s="12" t="s">
        <v>46</v>
      </c>
      <c r="B65" s="14">
        <v>4</v>
      </c>
      <c r="C65" s="13"/>
      <c r="D65" s="13">
        <v>8</v>
      </c>
      <c r="E65" s="13">
        <v>1</v>
      </c>
      <c r="F65" s="13">
        <v>6</v>
      </c>
      <c r="G65" s="13"/>
      <c r="H65" s="13">
        <v>6</v>
      </c>
      <c r="I65" s="13"/>
      <c r="J65" s="13">
        <v>4</v>
      </c>
      <c r="K65" s="13">
        <v>2</v>
      </c>
      <c r="L65" s="13">
        <f>SUM(C65:K65)</f>
        <v>27</v>
      </c>
    </row>
    <row r="66" spans="1:12" x14ac:dyDescent="0.2">
      <c r="A66" s="12" t="s">
        <v>47</v>
      </c>
      <c r="B66" s="14">
        <v>11</v>
      </c>
      <c r="C66" s="13">
        <v>5</v>
      </c>
      <c r="D66" s="13">
        <v>6</v>
      </c>
      <c r="E66" s="13">
        <v>4</v>
      </c>
      <c r="F66" s="13">
        <v>5</v>
      </c>
      <c r="G66" s="13">
        <v>4</v>
      </c>
      <c r="H66" s="13">
        <v>11</v>
      </c>
      <c r="I66" s="13">
        <v>3</v>
      </c>
      <c r="J66" s="13">
        <v>4</v>
      </c>
      <c r="K66" s="13">
        <v>5</v>
      </c>
      <c r="L66" s="13">
        <f>SUM(C66:K66)</f>
        <v>47</v>
      </c>
    </row>
    <row r="67" spans="1:12" x14ac:dyDescent="0.2">
      <c r="A67" s="12" t="s">
        <v>48</v>
      </c>
      <c r="B67" s="14">
        <v>12</v>
      </c>
      <c r="C67" s="13">
        <v>4</v>
      </c>
      <c r="D67" s="13">
        <v>6</v>
      </c>
      <c r="E67" s="13">
        <v>2</v>
      </c>
      <c r="F67" s="13">
        <v>6</v>
      </c>
      <c r="G67" s="13">
        <v>2</v>
      </c>
      <c r="H67" s="13">
        <v>7</v>
      </c>
      <c r="I67" s="13">
        <v>3</v>
      </c>
      <c r="J67" s="13">
        <v>3</v>
      </c>
      <c r="K67" s="13">
        <v>2</v>
      </c>
      <c r="L67" s="13">
        <f>SUM(C67:K67)</f>
        <v>35</v>
      </c>
    </row>
    <row r="68" spans="1:12" x14ac:dyDescent="0.2">
      <c r="A68" s="12" t="s">
        <v>49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>
        <f>SUM(B68:K68)</f>
        <v>0</v>
      </c>
    </row>
    <row r="69" spans="1:12" x14ac:dyDescent="0.2">
      <c r="A69" s="15" t="s">
        <v>16</v>
      </c>
      <c r="B69" s="16">
        <v>100</v>
      </c>
      <c r="C69" s="16">
        <v>100</v>
      </c>
      <c r="D69" s="16">
        <v>100</v>
      </c>
      <c r="E69" s="16">
        <v>100</v>
      </c>
      <c r="F69" s="16">
        <v>100</v>
      </c>
      <c r="G69" s="16">
        <v>100</v>
      </c>
      <c r="H69" s="16">
        <v>100</v>
      </c>
      <c r="I69" s="16">
        <v>100</v>
      </c>
      <c r="J69" s="16">
        <v>100</v>
      </c>
      <c r="K69" s="16">
        <v>100</v>
      </c>
      <c r="L69" s="16">
        <v>100</v>
      </c>
    </row>
    <row r="70" spans="1:12" x14ac:dyDescent="0.2">
      <c r="A70" s="15" t="s">
        <v>50</v>
      </c>
      <c r="B70" s="16">
        <f>(C65+C66)/C64*100</f>
        <v>55.555555555555557</v>
      </c>
      <c r="C70" s="16" t="e">
        <f>(#REF!+#REF!)/#REF!*100</f>
        <v>#REF!</v>
      </c>
      <c r="D70" s="16">
        <f t="shared" ref="D70:I70" si="7">(D65+D66)/D64*100</f>
        <v>70</v>
      </c>
      <c r="E70" s="16">
        <f t="shared" si="7"/>
        <v>71.428571428571431</v>
      </c>
      <c r="F70" s="16">
        <f t="shared" si="7"/>
        <v>64.705882352941174</v>
      </c>
      <c r="G70" s="16">
        <f t="shared" si="7"/>
        <v>66.666666666666657</v>
      </c>
      <c r="H70" s="16">
        <f t="shared" si="7"/>
        <v>70.833333333333343</v>
      </c>
      <c r="I70" s="16">
        <f t="shared" si="7"/>
        <v>50</v>
      </c>
      <c r="J70" s="16">
        <f>(J65+J66)/J64*100</f>
        <v>72.727272727272734</v>
      </c>
      <c r="K70" s="16">
        <f>(K65+K66)/K64*100</f>
        <v>77.777777777777786</v>
      </c>
      <c r="L70" s="16">
        <f>(L65+L66)/L64*100</f>
        <v>67.889908256880744</v>
      </c>
    </row>
    <row r="72" spans="1:12" x14ac:dyDescent="0.2">
      <c r="A72" t="s">
        <v>66</v>
      </c>
    </row>
    <row r="73" spans="1:12" x14ac:dyDescent="0.2">
      <c r="A73" s="11" t="s">
        <v>44</v>
      </c>
      <c r="B73" s="11" t="s">
        <v>43</v>
      </c>
      <c r="C73" s="11" t="s">
        <v>35</v>
      </c>
      <c r="D73" s="11" t="s">
        <v>38</v>
      </c>
    </row>
    <row r="74" spans="1:12" x14ac:dyDescent="0.2">
      <c r="A74" s="12" t="s">
        <v>45</v>
      </c>
      <c r="B74" s="13">
        <v>11</v>
      </c>
      <c r="C74" s="13">
        <v>9</v>
      </c>
      <c r="D74" s="13">
        <f>SUM(B74:C74)</f>
        <v>20</v>
      </c>
    </row>
    <row r="75" spans="1:12" x14ac:dyDescent="0.2">
      <c r="A75" s="12" t="s">
        <v>46</v>
      </c>
      <c r="B75" s="13">
        <v>3</v>
      </c>
      <c r="C75" s="13">
        <v>2</v>
      </c>
      <c r="D75" s="13">
        <f t="shared" ref="D75:D78" si="8">SUM(B75:C75)</f>
        <v>5</v>
      </c>
    </row>
    <row r="76" spans="1:12" x14ac:dyDescent="0.2">
      <c r="A76" s="12" t="s">
        <v>47</v>
      </c>
      <c r="B76" s="13">
        <v>5</v>
      </c>
      <c r="C76" s="13">
        <v>4</v>
      </c>
      <c r="D76" s="13">
        <f t="shared" si="8"/>
        <v>9</v>
      </c>
    </row>
    <row r="77" spans="1:12" x14ac:dyDescent="0.2">
      <c r="A77" s="12" t="s">
        <v>48</v>
      </c>
      <c r="B77" s="13">
        <v>3</v>
      </c>
      <c r="C77" s="13">
        <v>3</v>
      </c>
      <c r="D77" s="13">
        <f t="shared" si="8"/>
        <v>6</v>
      </c>
    </row>
    <row r="78" spans="1:12" x14ac:dyDescent="0.2">
      <c r="A78" s="12" t="s">
        <v>49</v>
      </c>
      <c r="B78" s="13"/>
      <c r="C78" s="13"/>
      <c r="D78" s="13">
        <f t="shared" si="8"/>
        <v>0</v>
      </c>
    </row>
    <row r="79" spans="1:12" x14ac:dyDescent="0.2">
      <c r="A79" s="15" t="s">
        <v>16</v>
      </c>
      <c r="B79" s="16">
        <v>100</v>
      </c>
      <c r="C79" s="16">
        <v>100</v>
      </c>
      <c r="D79" s="16">
        <v>100</v>
      </c>
    </row>
    <row r="80" spans="1:12" x14ac:dyDescent="0.2">
      <c r="A80" s="15" t="s">
        <v>50</v>
      </c>
      <c r="B80" s="16">
        <f t="shared" ref="B80:C80" si="9">(B75+B76)/B74*100</f>
        <v>72.727272727272734</v>
      </c>
      <c r="C80" s="16">
        <f t="shared" si="9"/>
        <v>66.666666666666657</v>
      </c>
      <c r="D80" s="16">
        <f>(D75+D76)/D74*100</f>
        <v>70</v>
      </c>
    </row>
  </sheetData>
  <conditionalFormatting sqref="B74:D80">
    <cfRule type="cellIs" dxfId="4" priority="1" stopIfTrue="1" operator="equal">
      <formula>0</formula>
    </cfRule>
  </conditionalFormatting>
  <conditionalFormatting sqref="C64:L67 B68:L70">
    <cfRule type="cellIs" dxfId="3" priority="2" stopIfTrue="1" operator="equal">
      <formula>0</formula>
    </cfRule>
  </conditionalFormatting>
  <conditionalFormatting sqref="H7 B7:G14 I7:L14 H11:H14 B12:I12 H13:I14 E17 B17:D23 F17:G23 E21:E23 B26:L33 B36:G42 K41 B45:L53 B55:L61">
    <cfRule type="cellIs" dxfId="2" priority="16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5"/>
  <sheetViews>
    <sheetView topLeftCell="A43" workbookViewId="0">
      <selection activeCell="H72" sqref="H72"/>
    </sheetView>
  </sheetViews>
  <sheetFormatPr defaultRowHeight="15.75" x14ac:dyDescent="0.25"/>
  <cols>
    <col min="1" max="1" width="13" style="40" customWidth="1"/>
    <col min="2" max="4" width="7.140625" style="40" customWidth="1"/>
    <col min="5" max="5" width="7.28515625" style="40" customWidth="1"/>
    <col min="6" max="7" width="7" style="40" customWidth="1"/>
    <col min="8" max="8" width="6.140625" style="40" customWidth="1"/>
    <col min="9" max="9" width="6.85546875" style="40" customWidth="1"/>
    <col min="10" max="10" width="7" style="40" customWidth="1"/>
    <col min="11" max="12" width="6.5703125" style="40" customWidth="1"/>
    <col min="13" max="13" width="9.140625" style="40"/>
    <col min="14" max="14" width="9.140625" style="19"/>
  </cols>
  <sheetData>
    <row r="1" spans="1:8" x14ac:dyDescent="0.25">
      <c r="A1" s="39" t="s">
        <v>21</v>
      </c>
      <c r="B1" s="39"/>
      <c r="C1" s="39"/>
      <c r="D1" s="39"/>
      <c r="F1" s="39"/>
      <c r="G1" s="39" t="s">
        <v>149</v>
      </c>
    </row>
    <row r="2" spans="1:8" x14ac:dyDescent="0.25">
      <c r="A2" s="39" t="s">
        <v>69</v>
      </c>
      <c r="B2" s="39"/>
      <c r="C2" s="39"/>
      <c r="D2" s="39"/>
      <c r="F2" s="39"/>
    </row>
    <row r="3" spans="1:8" x14ac:dyDescent="0.25">
      <c r="A3" s="41" t="s">
        <v>18</v>
      </c>
    </row>
    <row r="4" spans="1:8" ht="12.75" customHeight="1" x14ac:dyDescent="0.25">
      <c r="A4" s="47" t="s">
        <v>44</v>
      </c>
      <c r="B4" s="47" t="s">
        <v>42</v>
      </c>
      <c r="C4" s="47" t="s">
        <v>31</v>
      </c>
      <c r="D4" s="47" t="s">
        <v>51</v>
      </c>
      <c r="E4" s="47" t="s">
        <v>32</v>
      </c>
      <c r="F4" s="47" t="s">
        <v>38</v>
      </c>
    </row>
    <row r="5" spans="1:8" ht="12.75" customHeight="1" x14ac:dyDescent="0.25">
      <c r="A5" s="42" t="s">
        <v>45</v>
      </c>
      <c r="B5" s="43">
        <v>27</v>
      </c>
      <c r="C5" s="43">
        <v>9</v>
      </c>
      <c r="D5" s="43">
        <v>20</v>
      </c>
      <c r="E5" s="43">
        <v>7</v>
      </c>
      <c r="F5" s="43">
        <f>SUM(B5:E5)</f>
        <v>63</v>
      </c>
    </row>
    <row r="6" spans="1:8" ht="12.75" customHeight="1" x14ac:dyDescent="0.25">
      <c r="A6" s="42" t="s">
        <v>46</v>
      </c>
      <c r="B6" s="43">
        <v>4</v>
      </c>
      <c r="C6" s="43"/>
      <c r="D6" s="43">
        <v>7</v>
      </c>
      <c r="E6" s="43">
        <v>1</v>
      </c>
      <c r="F6" s="43">
        <f>SUM(B6:E6)</f>
        <v>12</v>
      </c>
    </row>
    <row r="7" spans="1:8" ht="12.75" customHeight="1" x14ac:dyDescent="0.25">
      <c r="A7" s="42" t="s">
        <v>47</v>
      </c>
      <c r="B7" s="43">
        <v>10</v>
      </c>
      <c r="C7" s="43">
        <v>6</v>
      </c>
      <c r="D7" s="43">
        <v>8</v>
      </c>
      <c r="E7" s="43">
        <v>2</v>
      </c>
      <c r="F7" s="43">
        <f>SUM(B7:E7)</f>
        <v>26</v>
      </c>
    </row>
    <row r="8" spans="1:8" ht="12.75" customHeight="1" x14ac:dyDescent="0.25">
      <c r="A8" s="42" t="s">
        <v>48</v>
      </c>
      <c r="B8" s="43">
        <v>13</v>
      </c>
      <c r="C8" s="43">
        <v>3</v>
      </c>
      <c r="D8" s="43">
        <v>5</v>
      </c>
      <c r="E8" s="43">
        <v>4</v>
      </c>
      <c r="F8" s="43">
        <f>SUM(B8:E8)</f>
        <v>25</v>
      </c>
    </row>
    <row r="9" spans="1:8" ht="12.75" customHeight="1" x14ac:dyDescent="0.25">
      <c r="A9" s="42" t="s">
        <v>49</v>
      </c>
      <c r="B9" s="43"/>
      <c r="C9" s="43"/>
      <c r="D9" s="43"/>
      <c r="E9" s="43"/>
      <c r="F9" s="43">
        <f>SUM(B9:E9)</f>
        <v>0</v>
      </c>
    </row>
    <row r="10" spans="1:8" ht="12.75" customHeight="1" x14ac:dyDescent="0.25">
      <c r="A10" s="44" t="s">
        <v>16</v>
      </c>
      <c r="B10" s="45">
        <v>100</v>
      </c>
      <c r="C10" s="45">
        <v>100</v>
      </c>
      <c r="D10" s="45">
        <v>100</v>
      </c>
      <c r="E10" s="45">
        <v>100</v>
      </c>
      <c r="F10" s="45">
        <v>100</v>
      </c>
    </row>
    <row r="11" spans="1:8" ht="12.75" customHeight="1" x14ac:dyDescent="0.25">
      <c r="A11" s="44" t="s">
        <v>50</v>
      </c>
      <c r="B11" s="45">
        <f>(B6+B7)/B5*100</f>
        <v>51.851851851851848</v>
      </c>
      <c r="C11" s="45">
        <f>(C6+C7)/C5*100</f>
        <v>66.666666666666657</v>
      </c>
      <c r="D11" s="45">
        <f>(D6+D7)/D5*100</f>
        <v>75</v>
      </c>
      <c r="E11" s="45">
        <f>(E6+E7)/E5*100</f>
        <v>42.857142857142854</v>
      </c>
      <c r="F11" s="45">
        <f>(F6+F7)/F5*100</f>
        <v>60.317460317460316</v>
      </c>
    </row>
    <row r="12" spans="1:8" x14ac:dyDescent="0.25">
      <c r="A12" s="41" t="s">
        <v>22</v>
      </c>
      <c r="G12" s="46"/>
    </row>
    <row r="13" spans="1:8" x14ac:dyDescent="0.25">
      <c r="A13" s="47" t="s">
        <v>44</v>
      </c>
      <c r="B13" s="47" t="s">
        <v>52</v>
      </c>
      <c r="C13" s="47" t="s">
        <v>33</v>
      </c>
      <c r="D13" s="47" t="s">
        <v>53</v>
      </c>
      <c r="E13" s="47" t="s">
        <v>34</v>
      </c>
      <c r="F13" s="47" t="s">
        <v>43</v>
      </c>
      <c r="G13" s="47" t="s">
        <v>35</v>
      </c>
      <c r="H13" s="47" t="s">
        <v>38</v>
      </c>
    </row>
    <row r="14" spans="1:8" ht="12.75" customHeight="1" x14ac:dyDescent="0.25">
      <c r="A14" s="42" t="s">
        <v>45</v>
      </c>
      <c r="B14" s="43">
        <v>17</v>
      </c>
      <c r="C14" s="43">
        <v>6</v>
      </c>
      <c r="D14" s="43">
        <v>24</v>
      </c>
      <c r="E14" s="43">
        <v>6</v>
      </c>
      <c r="F14" s="43">
        <v>11</v>
      </c>
      <c r="G14" s="43">
        <v>9</v>
      </c>
      <c r="H14" s="43">
        <f>SUM(B14:G14)</f>
        <v>73</v>
      </c>
    </row>
    <row r="15" spans="1:8" x14ac:dyDescent="0.25">
      <c r="A15" s="42" t="s">
        <v>46</v>
      </c>
      <c r="B15" s="43">
        <v>4</v>
      </c>
      <c r="C15" s="43"/>
      <c r="D15" s="43">
        <v>5</v>
      </c>
      <c r="E15" s="43"/>
      <c r="F15" s="43">
        <v>2</v>
      </c>
      <c r="G15" s="43">
        <v>3</v>
      </c>
      <c r="H15" s="43">
        <f>SUM(B15:G15)</f>
        <v>14</v>
      </c>
    </row>
    <row r="16" spans="1:8" x14ac:dyDescent="0.25">
      <c r="A16" s="42" t="s">
        <v>47</v>
      </c>
      <c r="B16" s="43">
        <v>6</v>
      </c>
      <c r="C16" s="43">
        <v>4</v>
      </c>
      <c r="D16" s="43">
        <v>10</v>
      </c>
      <c r="E16" s="43">
        <v>3</v>
      </c>
      <c r="F16" s="43">
        <v>4</v>
      </c>
      <c r="G16" s="43">
        <v>2</v>
      </c>
      <c r="H16" s="43">
        <f>SUM(B16:G16)</f>
        <v>29</v>
      </c>
    </row>
    <row r="17" spans="1:8" x14ac:dyDescent="0.25">
      <c r="A17" s="42" t="s">
        <v>48</v>
      </c>
      <c r="B17" s="43">
        <v>7</v>
      </c>
      <c r="C17" s="43">
        <v>2</v>
      </c>
      <c r="D17" s="43">
        <v>9</v>
      </c>
      <c r="E17" s="43">
        <v>3</v>
      </c>
      <c r="F17" s="43">
        <v>5</v>
      </c>
      <c r="G17" s="43">
        <v>4</v>
      </c>
      <c r="H17" s="43">
        <f>SUM(B17:G17)</f>
        <v>30</v>
      </c>
    </row>
    <row r="18" spans="1:8" x14ac:dyDescent="0.25">
      <c r="A18" s="42" t="s">
        <v>49</v>
      </c>
      <c r="B18" s="43"/>
      <c r="C18" s="43"/>
      <c r="D18" s="43"/>
      <c r="E18" s="43"/>
      <c r="F18" s="43"/>
      <c r="G18" s="43"/>
      <c r="H18" s="43">
        <f>SUM(B18:G18)</f>
        <v>0</v>
      </c>
    </row>
    <row r="19" spans="1:8" x14ac:dyDescent="0.25">
      <c r="A19" s="44" t="s">
        <v>16</v>
      </c>
      <c r="B19" s="45">
        <v>100</v>
      </c>
      <c r="C19" s="45">
        <v>100</v>
      </c>
      <c r="D19" s="45">
        <v>100</v>
      </c>
      <c r="E19" s="45">
        <v>100</v>
      </c>
      <c r="F19" s="45">
        <v>100</v>
      </c>
      <c r="G19" s="45">
        <v>100</v>
      </c>
      <c r="H19" s="45">
        <v>100</v>
      </c>
    </row>
    <row r="20" spans="1:8" x14ac:dyDescent="0.25">
      <c r="A20" s="44" t="s">
        <v>50</v>
      </c>
      <c r="B20" s="45">
        <f t="shared" ref="B20:G20" si="0">(B15+B16)/B14*100</f>
        <v>58.82352941176471</v>
      </c>
      <c r="C20" s="45">
        <f t="shared" si="0"/>
        <v>66.666666666666657</v>
      </c>
      <c r="D20" s="45">
        <f t="shared" si="0"/>
        <v>62.5</v>
      </c>
      <c r="E20" s="45">
        <f t="shared" si="0"/>
        <v>50</v>
      </c>
      <c r="F20" s="45">
        <f t="shared" si="0"/>
        <v>54.54545454545454</v>
      </c>
      <c r="G20" s="45">
        <f t="shared" si="0"/>
        <v>55.555555555555557</v>
      </c>
      <c r="H20" s="45">
        <f>(H15+H16)/H14*100</f>
        <v>58.904109589041099</v>
      </c>
    </row>
    <row r="21" spans="1:8" x14ac:dyDescent="0.25">
      <c r="A21" s="41" t="s">
        <v>23</v>
      </c>
    </row>
    <row r="22" spans="1:8" x14ac:dyDescent="0.25">
      <c r="A22" s="47" t="s">
        <v>44</v>
      </c>
      <c r="B22" s="47" t="s">
        <v>52</v>
      </c>
      <c r="C22" s="47" t="s">
        <v>33</v>
      </c>
      <c r="D22" s="47" t="s">
        <v>53</v>
      </c>
      <c r="E22" s="47" t="s">
        <v>34</v>
      </c>
      <c r="F22" s="47" t="s">
        <v>43</v>
      </c>
      <c r="G22" s="47" t="s">
        <v>35</v>
      </c>
      <c r="H22" s="47" t="s">
        <v>38</v>
      </c>
    </row>
    <row r="23" spans="1:8" ht="12.75" customHeight="1" x14ac:dyDescent="0.25">
      <c r="A23" s="42" t="s">
        <v>45</v>
      </c>
      <c r="B23" s="43">
        <v>17</v>
      </c>
      <c r="C23" s="43">
        <v>6</v>
      </c>
      <c r="D23" s="43">
        <v>24</v>
      </c>
      <c r="E23" s="43">
        <v>6</v>
      </c>
      <c r="F23" s="43">
        <v>11</v>
      </c>
      <c r="G23" s="43">
        <v>9</v>
      </c>
      <c r="H23" s="43">
        <f>SUM(B23:G23)</f>
        <v>73</v>
      </c>
    </row>
    <row r="24" spans="1:8" x14ac:dyDescent="0.25">
      <c r="A24" s="42" t="s">
        <v>46</v>
      </c>
      <c r="B24" s="43">
        <v>2</v>
      </c>
      <c r="C24" s="43"/>
      <c r="D24" s="43">
        <v>6</v>
      </c>
      <c r="E24" s="43"/>
      <c r="F24" s="43">
        <v>2</v>
      </c>
      <c r="G24" s="43">
        <v>3</v>
      </c>
      <c r="H24" s="43">
        <f>SUM(B24:G24)</f>
        <v>13</v>
      </c>
    </row>
    <row r="25" spans="1:8" x14ac:dyDescent="0.25">
      <c r="A25" s="42" t="s">
        <v>47</v>
      </c>
      <c r="B25" s="43">
        <v>8</v>
      </c>
      <c r="C25" s="43">
        <v>4</v>
      </c>
      <c r="D25" s="43">
        <v>6</v>
      </c>
      <c r="E25" s="43">
        <v>3</v>
      </c>
      <c r="F25" s="43">
        <v>5</v>
      </c>
      <c r="G25" s="43">
        <v>2</v>
      </c>
      <c r="H25" s="43">
        <f>SUM(B25:G25)</f>
        <v>28</v>
      </c>
    </row>
    <row r="26" spans="1:8" x14ac:dyDescent="0.25">
      <c r="A26" s="42" t="s">
        <v>48</v>
      </c>
      <c r="B26" s="43">
        <v>7</v>
      </c>
      <c r="C26" s="43">
        <v>2</v>
      </c>
      <c r="D26" s="43">
        <v>12</v>
      </c>
      <c r="E26" s="43">
        <v>3</v>
      </c>
      <c r="F26" s="43">
        <v>4</v>
      </c>
      <c r="G26" s="43">
        <v>4</v>
      </c>
      <c r="H26" s="43">
        <f>SUM(B26:G26)</f>
        <v>32</v>
      </c>
    </row>
    <row r="27" spans="1:8" x14ac:dyDescent="0.25">
      <c r="A27" s="42" t="s">
        <v>49</v>
      </c>
      <c r="B27" s="43"/>
      <c r="C27" s="43"/>
      <c r="D27" s="43"/>
      <c r="E27" s="43"/>
      <c r="F27" s="43"/>
      <c r="G27" s="43"/>
      <c r="H27" s="43">
        <f>SUM(B27:G27)</f>
        <v>0</v>
      </c>
    </row>
    <row r="28" spans="1:8" x14ac:dyDescent="0.25">
      <c r="A28" s="44" t="s">
        <v>16</v>
      </c>
      <c r="B28" s="45">
        <v>100</v>
      </c>
      <c r="C28" s="45">
        <v>100</v>
      </c>
      <c r="D28" s="45">
        <v>100</v>
      </c>
      <c r="E28" s="45">
        <v>100</v>
      </c>
      <c r="F28" s="45">
        <v>100</v>
      </c>
      <c r="G28" s="45">
        <v>100</v>
      </c>
      <c r="H28" s="45">
        <v>100</v>
      </c>
    </row>
    <row r="29" spans="1:8" x14ac:dyDescent="0.25">
      <c r="A29" s="44" t="s">
        <v>50</v>
      </c>
      <c r="B29" s="45">
        <f t="shared" ref="B29:G29" si="1">(B24+B25)/B23*100</f>
        <v>58.82352941176471</v>
      </c>
      <c r="C29" s="45">
        <f t="shared" si="1"/>
        <v>66.666666666666657</v>
      </c>
      <c r="D29" s="45">
        <f t="shared" si="1"/>
        <v>50</v>
      </c>
      <c r="E29" s="45">
        <f t="shared" si="1"/>
        <v>50</v>
      </c>
      <c r="F29" s="45">
        <f t="shared" si="1"/>
        <v>63.636363636363633</v>
      </c>
      <c r="G29" s="45">
        <f t="shared" si="1"/>
        <v>55.555555555555557</v>
      </c>
      <c r="H29" s="45">
        <f>(H24+H25)/H23*100</f>
        <v>56.164383561643838</v>
      </c>
    </row>
    <row r="30" spans="1:8" ht="21" customHeight="1" x14ac:dyDescent="0.25">
      <c r="A30" s="41" t="s">
        <v>24</v>
      </c>
    </row>
    <row r="31" spans="1:8" x14ac:dyDescent="0.25">
      <c r="A31" s="47" t="s">
        <v>44</v>
      </c>
      <c r="B31" s="47" t="s">
        <v>52</v>
      </c>
      <c r="C31" s="47" t="s">
        <v>33</v>
      </c>
      <c r="D31" s="47" t="s">
        <v>53</v>
      </c>
      <c r="E31" s="47" t="s">
        <v>34</v>
      </c>
      <c r="F31" s="47" t="s">
        <v>43</v>
      </c>
      <c r="G31" s="47" t="s">
        <v>35</v>
      </c>
      <c r="H31" s="47" t="s">
        <v>38</v>
      </c>
    </row>
    <row r="32" spans="1:8" ht="12.75" customHeight="1" x14ac:dyDescent="0.25">
      <c r="A32" s="42" t="s">
        <v>45</v>
      </c>
      <c r="B32" s="43">
        <v>17</v>
      </c>
      <c r="C32" s="43">
        <v>6</v>
      </c>
      <c r="D32" s="43">
        <v>24</v>
      </c>
      <c r="E32" s="43">
        <v>6</v>
      </c>
      <c r="F32" s="43">
        <v>11</v>
      </c>
      <c r="G32" s="43">
        <v>9</v>
      </c>
      <c r="H32" s="43">
        <f>SUM(B32:G32)</f>
        <v>73</v>
      </c>
    </row>
    <row r="33" spans="1:8" x14ac:dyDescent="0.25">
      <c r="A33" s="42" t="s">
        <v>46</v>
      </c>
      <c r="B33" s="43">
        <v>4</v>
      </c>
      <c r="C33" s="43"/>
      <c r="D33" s="43">
        <v>7</v>
      </c>
      <c r="E33" s="43"/>
      <c r="F33" s="43">
        <v>5</v>
      </c>
      <c r="G33" s="43">
        <v>2</v>
      </c>
      <c r="H33" s="43">
        <f>SUM(B33:G33)</f>
        <v>18</v>
      </c>
    </row>
    <row r="34" spans="1:8" x14ac:dyDescent="0.25">
      <c r="A34" s="42" t="s">
        <v>47</v>
      </c>
      <c r="B34" s="43">
        <v>6</v>
      </c>
      <c r="C34" s="43">
        <v>3</v>
      </c>
      <c r="D34" s="43">
        <v>11</v>
      </c>
      <c r="E34" s="43">
        <v>4</v>
      </c>
      <c r="F34" s="43">
        <v>2</v>
      </c>
      <c r="G34" s="43">
        <v>2</v>
      </c>
      <c r="H34" s="43">
        <f>SUM(B34:G34)</f>
        <v>28</v>
      </c>
    </row>
    <row r="35" spans="1:8" x14ac:dyDescent="0.25">
      <c r="A35" s="42" t="s">
        <v>48</v>
      </c>
      <c r="B35" s="43">
        <v>7</v>
      </c>
      <c r="C35" s="43">
        <v>3</v>
      </c>
      <c r="D35" s="43">
        <v>6</v>
      </c>
      <c r="E35" s="43">
        <v>2</v>
      </c>
      <c r="F35" s="43">
        <v>4</v>
      </c>
      <c r="G35" s="43">
        <v>5</v>
      </c>
      <c r="H35" s="43">
        <f>SUM(B35:G35)</f>
        <v>27</v>
      </c>
    </row>
    <row r="36" spans="1:8" x14ac:dyDescent="0.25">
      <c r="A36" s="42" t="s">
        <v>49</v>
      </c>
      <c r="B36" s="43"/>
      <c r="C36" s="43"/>
      <c r="D36" s="43"/>
      <c r="E36" s="43"/>
      <c r="F36" s="43"/>
      <c r="G36" s="43"/>
      <c r="H36" s="43">
        <f>SUM(B36:G36)</f>
        <v>0</v>
      </c>
    </row>
    <row r="37" spans="1:8" x14ac:dyDescent="0.25">
      <c r="A37" s="44" t="s">
        <v>16</v>
      </c>
      <c r="B37" s="45">
        <v>100</v>
      </c>
      <c r="C37" s="45">
        <v>100</v>
      </c>
      <c r="D37" s="45">
        <v>100</v>
      </c>
      <c r="E37" s="45">
        <v>100</v>
      </c>
      <c r="F37" s="45">
        <v>100</v>
      </c>
      <c r="G37" s="45">
        <v>100</v>
      </c>
      <c r="H37" s="45">
        <v>100</v>
      </c>
    </row>
    <row r="38" spans="1:8" x14ac:dyDescent="0.25">
      <c r="A38" s="44" t="s">
        <v>50</v>
      </c>
      <c r="B38" s="45">
        <f t="shared" ref="B38:G38" si="2">(B33+B34)/B32*100</f>
        <v>58.82352941176471</v>
      </c>
      <c r="C38" s="45">
        <f t="shared" si="2"/>
        <v>50</v>
      </c>
      <c r="D38" s="45">
        <f t="shared" si="2"/>
        <v>75</v>
      </c>
      <c r="E38" s="45">
        <f t="shared" si="2"/>
        <v>66.666666666666657</v>
      </c>
      <c r="F38" s="45">
        <f t="shared" si="2"/>
        <v>63.636363636363633</v>
      </c>
      <c r="G38" s="45">
        <f t="shared" si="2"/>
        <v>44.444444444444443</v>
      </c>
      <c r="H38" s="45">
        <f>(H33+H34)/H32*100</f>
        <v>63.013698630136986</v>
      </c>
    </row>
    <row r="39" spans="1:8" x14ac:dyDescent="0.25">
      <c r="A39" s="41" t="s">
        <v>25</v>
      </c>
    </row>
    <row r="40" spans="1:8" x14ac:dyDescent="0.25">
      <c r="A40" s="47" t="s">
        <v>44</v>
      </c>
      <c r="B40" s="47" t="s">
        <v>52</v>
      </c>
      <c r="C40" s="47" t="s">
        <v>33</v>
      </c>
      <c r="D40" s="47" t="s">
        <v>53</v>
      </c>
      <c r="E40" s="47" t="s">
        <v>34</v>
      </c>
      <c r="F40" s="47" t="s">
        <v>43</v>
      </c>
      <c r="G40" s="47" t="s">
        <v>35</v>
      </c>
      <c r="H40" s="47" t="s">
        <v>38</v>
      </c>
    </row>
    <row r="41" spans="1:8" ht="12.75" customHeight="1" x14ac:dyDescent="0.25">
      <c r="A41" s="42" t="s">
        <v>45</v>
      </c>
      <c r="B41" s="43">
        <v>17</v>
      </c>
      <c r="C41" s="43">
        <v>6</v>
      </c>
      <c r="D41" s="43">
        <v>24</v>
      </c>
      <c r="E41" s="43">
        <v>6</v>
      </c>
      <c r="F41" s="43">
        <v>11</v>
      </c>
      <c r="G41" s="43">
        <v>9</v>
      </c>
      <c r="H41" s="43">
        <f>SUM(B41:G41)</f>
        <v>73</v>
      </c>
    </row>
    <row r="42" spans="1:8" x14ac:dyDescent="0.25">
      <c r="A42" s="42" t="s">
        <v>46</v>
      </c>
      <c r="B42" s="43">
        <v>5</v>
      </c>
      <c r="C42" s="43"/>
      <c r="D42" s="43">
        <v>6</v>
      </c>
      <c r="E42" s="43"/>
      <c r="F42" s="43">
        <v>4</v>
      </c>
      <c r="G42" s="43">
        <v>2</v>
      </c>
      <c r="H42" s="43">
        <f>SUM(B42:G42)</f>
        <v>17</v>
      </c>
    </row>
    <row r="43" spans="1:8" x14ac:dyDescent="0.25">
      <c r="A43" s="42" t="s">
        <v>47</v>
      </c>
      <c r="B43" s="43">
        <v>7</v>
      </c>
      <c r="C43" s="43">
        <v>4</v>
      </c>
      <c r="D43" s="43">
        <v>12</v>
      </c>
      <c r="E43" s="43">
        <v>3</v>
      </c>
      <c r="F43" s="43">
        <v>4</v>
      </c>
      <c r="G43" s="43">
        <v>3</v>
      </c>
      <c r="H43" s="43">
        <f>SUM(B43:G43)</f>
        <v>33</v>
      </c>
    </row>
    <row r="44" spans="1:8" x14ac:dyDescent="0.25">
      <c r="A44" s="42" t="s">
        <v>48</v>
      </c>
      <c r="B44" s="43">
        <v>5</v>
      </c>
      <c r="C44" s="43">
        <v>2</v>
      </c>
      <c r="D44" s="43">
        <v>6</v>
      </c>
      <c r="E44" s="43">
        <v>3</v>
      </c>
      <c r="F44" s="43">
        <v>3</v>
      </c>
      <c r="G44" s="43">
        <v>4</v>
      </c>
      <c r="H44" s="43">
        <f>SUM(B44:G44)</f>
        <v>23</v>
      </c>
    </row>
    <row r="45" spans="1:8" x14ac:dyDescent="0.25">
      <c r="A45" s="42" t="s">
        <v>49</v>
      </c>
      <c r="B45" s="43"/>
      <c r="C45" s="43"/>
      <c r="D45" s="43"/>
      <c r="E45" s="43"/>
      <c r="F45" s="43"/>
      <c r="G45" s="43"/>
      <c r="H45" s="43">
        <f>SUM(B45:G45)</f>
        <v>0</v>
      </c>
    </row>
    <row r="46" spans="1:8" x14ac:dyDescent="0.25">
      <c r="A46" s="44" t="s">
        <v>16</v>
      </c>
      <c r="B46" s="45">
        <v>100</v>
      </c>
      <c r="C46" s="45">
        <v>100</v>
      </c>
      <c r="D46" s="45">
        <v>100</v>
      </c>
      <c r="E46" s="45">
        <v>100</v>
      </c>
      <c r="F46" s="45">
        <v>100</v>
      </c>
      <c r="G46" s="45">
        <v>100</v>
      </c>
      <c r="H46" s="45">
        <v>100</v>
      </c>
    </row>
    <row r="47" spans="1:8" x14ac:dyDescent="0.25">
      <c r="A47" s="44" t="s">
        <v>50</v>
      </c>
      <c r="B47" s="45">
        <f t="shared" ref="B47:H47" si="3">(B42+B43)/B41*100</f>
        <v>70.588235294117652</v>
      </c>
      <c r="C47" s="45">
        <f t="shared" si="3"/>
        <v>66.666666666666657</v>
      </c>
      <c r="D47" s="45">
        <f t="shared" si="3"/>
        <v>75</v>
      </c>
      <c r="E47" s="45">
        <f t="shared" si="3"/>
        <v>50</v>
      </c>
      <c r="F47" s="45">
        <f t="shared" si="3"/>
        <v>72.727272727272734</v>
      </c>
      <c r="G47" s="45">
        <f t="shared" si="3"/>
        <v>55.555555555555557</v>
      </c>
      <c r="H47" s="45">
        <f t="shared" si="3"/>
        <v>68.493150684931507</v>
      </c>
    </row>
    <row r="48" spans="1:8" ht="50.25" customHeight="1" x14ac:dyDescent="0.25"/>
    <row r="49" spans="1:12" x14ac:dyDescent="0.25">
      <c r="A49" s="41" t="s">
        <v>60</v>
      </c>
    </row>
    <row r="50" spans="1:12" x14ac:dyDescent="0.25">
      <c r="A50" s="47" t="s">
        <v>44</v>
      </c>
      <c r="B50" s="47" t="s">
        <v>42</v>
      </c>
      <c r="C50" s="47" t="s">
        <v>31</v>
      </c>
      <c r="D50" s="47" t="s">
        <v>51</v>
      </c>
      <c r="E50" s="47" t="s">
        <v>32</v>
      </c>
      <c r="F50" s="47" t="s">
        <v>52</v>
      </c>
      <c r="G50" s="47" t="s">
        <v>33</v>
      </c>
      <c r="H50" s="47" t="s">
        <v>53</v>
      </c>
      <c r="I50" s="47" t="s">
        <v>34</v>
      </c>
      <c r="J50" s="47" t="s">
        <v>43</v>
      </c>
      <c r="K50" s="47" t="s">
        <v>35</v>
      </c>
      <c r="L50" s="47" t="s">
        <v>38</v>
      </c>
    </row>
    <row r="51" spans="1:12" ht="12.75" customHeight="1" x14ac:dyDescent="0.25">
      <c r="A51" s="42" t="s">
        <v>45</v>
      </c>
      <c r="B51" s="43">
        <v>27</v>
      </c>
      <c r="C51" s="42">
        <v>9</v>
      </c>
      <c r="D51" s="43">
        <v>20</v>
      </c>
      <c r="E51" s="43">
        <v>7</v>
      </c>
      <c r="F51" s="43">
        <v>17</v>
      </c>
      <c r="G51" s="43">
        <v>6</v>
      </c>
      <c r="H51" s="43">
        <v>24</v>
      </c>
      <c r="I51" s="43">
        <v>6</v>
      </c>
      <c r="J51" s="43">
        <v>11</v>
      </c>
      <c r="K51" s="43">
        <v>9</v>
      </c>
      <c r="L51" s="43">
        <f>SUM(B51:K51)</f>
        <v>136</v>
      </c>
    </row>
    <row r="52" spans="1:12" x14ac:dyDescent="0.25">
      <c r="A52" s="42" t="s">
        <v>46</v>
      </c>
      <c r="B52" s="43">
        <v>7</v>
      </c>
      <c r="C52" s="42">
        <v>2</v>
      </c>
      <c r="D52" s="43">
        <v>9</v>
      </c>
      <c r="E52" s="43">
        <v>1</v>
      </c>
      <c r="F52" s="43">
        <v>4</v>
      </c>
      <c r="G52" s="43"/>
      <c r="H52" s="43">
        <v>6</v>
      </c>
      <c r="I52" s="43"/>
      <c r="J52" s="43">
        <v>4</v>
      </c>
      <c r="K52" s="43">
        <v>2</v>
      </c>
      <c r="L52" s="43">
        <f>SUM(B52:K52)</f>
        <v>35</v>
      </c>
    </row>
    <row r="53" spans="1:12" x14ac:dyDescent="0.25">
      <c r="A53" s="42" t="s">
        <v>47</v>
      </c>
      <c r="B53" s="43">
        <v>9</v>
      </c>
      <c r="C53" s="42">
        <v>4</v>
      </c>
      <c r="D53" s="43">
        <v>7</v>
      </c>
      <c r="E53" s="43">
        <v>4</v>
      </c>
      <c r="F53" s="43">
        <v>8</v>
      </c>
      <c r="G53" s="43">
        <v>4</v>
      </c>
      <c r="H53" s="43">
        <v>13</v>
      </c>
      <c r="I53" s="43">
        <v>3</v>
      </c>
      <c r="J53" s="43">
        <v>4</v>
      </c>
      <c r="K53" s="43">
        <v>3</v>
      </c>
      <c r="L53" s="43">
        <f>SUM(B53:K53)</f>
        <v>59</v>
      </c>
    </row>
    <row r="54" spans="1:12" x14ac:dyDescent="0.25">
      <c r="A54" s="42" t="s">
        <v>48</v>
      </c>
      <c r="B54" s="43">
        <v>11</v>
      </c>
      <c r="C54" s="42">
        <v>3</v>
      </c>
      <c r="D54" s="43">
        <v>4</v>
      </c>
      <c r="E54" s="43">
        <v>2</v>
      </c>
      <c r="F54" s="43">
        <v>5</v>
      </c>
      <c r="G54" s="43">
        <v>2</v>
      </c>
      <c r="H54" s="43">
        <v>5</v>
      </c>
      <c r="I54" s="43">
        <v>3</v>
      </c>
      <c r="J54" s="43">
        <v>3</v>
      </c>
      <c r="K54" s="43">
        <v>4</v>
      </c>
      <c r="L54" s="43">
        <f>SUM(B54:K54)</f>
        <v>42</v>
      </c>
    </row>
    <row r="55" spans="1:12" x14ac:dyDescent="0.25">
      <c r="A55" s="42" t="s">
        <v>49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x14ac:dyDescent="0.25">
      <c r="A56" s="44" t="s">
        <v>16</v>
      </c>
      <c r="B56" s="45">
        <v>100</v>
      </c>
      <c r="C56" s="45">
        <v>100</v>
      </c>
      <c r="D56" s="45">
        <v>100</v>
      </c>
      <c r="E56" s="45">
        <v>100</v>
      </c>
      <c r="F56" s="45">
        <v>100</v>
      </c>
      <c r="G56" s="45">
        <v>100</v>
      </c>
      <c r="H56" s="45">
        <v>100</v>
      </c>
      <c r="I56" s="45">
        <v>100</v>
      </c>
      <c r="J56" s="45">
        <v>100</v>
      </c>
      <c r="K56" s="45">
        <v>100</v>
      </c>
      <c r="L56" s="45">
        <v>100</v>
      </c>
    </row>
    <row r="57" spans="1:12" x14ac:dyDescent="0.25">
      <c r="A57" s="44" t="s">
        <v>50</v>
      </c>
      <c r="B57" s="45">
        <f>(B52+B53)/B51*100</f>
        <v>59.259259259259252</v>
      </c>
      <c r="C57" s="45">
        <f t="shared" ref="C57:L57" si="4">(C52+C53)/C51*100</f>
        <v>66.666666666666657</v>
      </c>
      <c r="D57" s="45">
        <f t="shared" si="4"/>
        <v>80</v>
      </c>
      <c r="E57" s="45">
        <f t="shared" si="4"/>
        <v>71.428571428571431</v>
      </c>
      <c r="F57" s="45">
        <f t="shared" si="4"/>
        <v>70.588235294117652</v>
      </c>
      <c r="G57" s="45">
        <f t="shared" si="4"/>
        <v>66.666666666666657</v>
      </c>
      <c r="H57" s="45">
        <f t="shared" si="4"/>
        <v>79.166666666666657</v>
      </c>
      <c r="I57" s="45">
        <f t="shared" si="4"/>
        <v>50</v>
      </c>
      <c r="J57" s="45">
        <f t="shared" si="4"/>
        <v>72.727272727272734</v>
      </c>
      <c r="K57" s="45">
        <f t="shared" si="4"/>
        <v>55.555555555555557</v>
      </c>
      <c r="L57" s="45">
        <f t="shared" si="4"/>
        <v>69.117647058823522</v>
      </c>
    </row>
    <row r="58" spans="1:12" x14ac:dyDescent="0.25">
      <c r="A58" s="41" t="s">
        <v>26</v>
      </c>
    </row>
    <row r="59" spans="1:12" x14ac:dyDescent="0.25">
      <c r="A59" s="47" t="s">
        <v>44</v>
      </c>
      <c r="B59" s="47" t="s">
        <v>52</v>
      </c>
      <c r="C59" s="47" t="s">
        <v>33</v>
      </c>
      <c r="D59" s="47" t="s">
        <v>53</v>
      </c>
      <c r="E59" s="47" t="s">
        <v>34</v>
      </c>
      <c r="F59" s="47" t="s">
        <v>43</v>
      </c>
      <c r="G59" s="47" t="s">
        <v>35</v>
      </c>
      <c r="H59" s="47" t="s">
        <v>38</v>
      </c>
    </row>
    <row r="60" spans="1:12" ht="12.75" customHeight="1" x14ac:dyDescent="0.25">
      <c r="A60" s="42" t="s">
        <v>45</v>
      </c>
      <c r="B60" s="43">
        <v>17</v>
      </c>
      <c r="C60" s="43">
        <v>6</v>
      </c>
      <c r="D60" s="43">
        <v>24</v>
      </c>
      <c r="E60" s="43">
        <v>6</v>
      </c>
      <c r="F60" s="43">
        <v>11</v>
      </c>
      <c r="G60" s="43">
        <v>9</v>
      </c>
      <c r="H60" s="43">
        <f>SUM(D60:G60)</f>
        <v>50</v>
      </c>
    </row>
    <row r="61" spans="1:12" x14ac:dyDescent="0.25">
      <c r="A61" s="42" t="s">
        <v>46</v>
      </c>
      <c r="B61" s="43">
        <v>8</v>
      </c>
      <c r="C61" s="43">
        <v>1</v>
      </c>
      <c r="D61" s="43">
        <v>8</v>
      </c>
      <c r="E61" s="43"/>
      <c r="F61" s="43">
        <v>4</v>
      </c>
      <c r="G61" s="43">
        <v>2</v>
      </c>
      <c r="H61" s="43">
        <f>SUM(D61:G61)</f>
        <v>14</v>
      </c>
    </row>
    <row r="62" spans="1:12" x14ac:dyDescent="0.25">
      <c r="A62" s="42" t="s">
        <v>47</v>
      </c>
      <c r="B62" s="43">
        <v>9</v>
      </c>
      <c r="C62" s="43">
        <v>5</v>
      </c>
      <c r="D62" s="43">
        <v>14</v>
      </c>
      <c r="E62" s="43">
        <v>3</v>
      </c>
      <c r="F62" s="43">
        <v>7</v>
      </c>
      <c r="G62" s="43">
        <v>4</v>
      </c>
      <c r="H62" s="43">
        <f>SUM(D62:G62)</f>
        <v>28</v>
      </c>
    </row>
    <row r="63" spans="1:12" x14ac:dyDescent="0.25">
      <c r="A63" s="42" t="s">
        <v>48</v>
      </c>
      <c r="B63" s="43"/>
      <c r="C63" s="43"/>
      <c r="D63" s="43">
        <v>2</v>
      </c>
      <c r="E63" s="43">
        <v>3</v>
      </c>
      <c r="F63" s="43"/>
      <c r="G63" s="43">
        <v>3</v>
      </c>
      <c r="H63" s="43">
        <f>SUM(D63:G63)</f>
        <v>8</v>
      </c>
    </row>
    <row r="64" spans="1:12" x14ac:dyDescent="0.25">
      <c r="A64" s="42" t="s">
        <v>49</v>
      </c>
      <c r="B64" s="43"/>
      <c r="C64" s="43"/>
      <c r="D64" s="43"/>
      <c r="E64" s="43"/>
      <c r="F64" s="43"/>
      <c r="G64" s="43"/>
      <c r="H64" s="43">
        <f>SUM(D64:G64)</f>
        <v>0</v>
      </c>
    </row>
    <row r="65" spans="1:12" x14ac:dyDescent="0.25">
      <c r="A65" s="44" t="s">
        <v>16</v>
      </c>
      <c r="B65" s="45">
        <v>100</v>
      </c>
      <c r="C65" s="45">
        <v>100</v>
      </c>
      <c r="D65" s="45">
        <v>100</v>
      </c>
      <c r="E65" s="45">
        <v>100</v>
      </c>
      <c r="F65" s="45">
        <v>100</v>
      </c>
      <c r="G65" s="45">
        <v>100</v>
      </c>
      <c r="H65" s="45">
        <v>100</v>
      </c>
    </row>
    <row r="66" spans="1:12" x14ac:dyDescent="0.25">
      <c r="A66" s="44" t="s">
        <v>50</v>
      </c>
      <c r="B66" s="45">
        <f t="shared" ref="B66:C66" si="5">(B61+B62)/B60*100</f>
        <v>100</v>
      </c>
      <c r="C66" s="45">
        <f t="shared" si="5"/>
        <v>100</v>
      </c>
      <c r="D66" s="45">
        <f>(D61+D62)/D60*100</f>
        <v>91.666666666666657</v>
      </c>
      <c r="E66" s="45">
        <f>(E61+E62)/E60*100</f>
        <v>50</v>
      </c>
      <c r="F66" s="45">
        <f>(F61+F62)/F60*100</f>
        <v>100</v>
      </c>
      <c r="G66" s="45">
        <f>(G61+G62)/G60*100</f>
        <v>66.666666666666657</v>
      </c>
      <c r="H66" s="45">
        <f>(H61+H62)/H60*100</f>
        <v>84</v>
      </c>
    </row>
    <row r="67" spans="1:12" x14ac:dyDescent="0.25">
      <c r="A67" s="40" t="s">
        <v>64</v>
      </c>
    </row>
    <row r="68" spans="1:12" x14ac:dyDescent="0.25">
      <c r="A68" s="47" t="s">
        <v>44</v>
      </c>
      <c r="B68" s="47" t="s">
        <v>42</v>
      </c>
      <c r="C68" s="47" t="s">
        <v>31</v>
      </c>
      <c r="D68" s="47" t="s">
        <v>51</v>
      </c>
      <c r="E68" s="47" t="s">
        <v>32</v>
      </c>
      <c r="F68" s="47" t="s">
        <v>52</v>
      </c>
      <c r="G68" s="47" t="s">
        <v>33</v>
      </c>
      <c r="H68" s="47" t="s">
        <v>53</v>
      </c>
      <c r="I68" s="47" t="s">
        <v>34</v>
      </c>
      <c r="J68" s="47" t="s">
        <v>43</v>
      </c>
      <c r="K68" s="47" t="s">
        <v>35</v>
      </c>
      <c r="L68" s="47" t="s">
        <v>38</v>
      </c>
    </row>
    <row r="69" spans="1:12" x14ac:dyDescent="0.25">
      <c r="A69" s="42" t="s">
        <v>45</v>
      </c>
      <c r="B69" s="43">
        <v>27</v>
      </c>
      <c r="C69" s="42">
        <v>9</v>
      </c>
      <c r="D69" s="43">
        <v>20</v>
      </c>
      <c r="E69" s="43">
        <v>7</v>
      </c>
      <c r="F69" s="43">
        <v>17</v>
      </c>
      <c r="G69" s="43">
        <v>6</v>
      </c>
      <c r="H69" s="43">
        <v>24</v>
      </c>
      <c r="I69" s="43">
        <v>6</v>
      </c>
      <c r="J69" s="43">
        <v>11</v>
      </c>
      <c r="K69" s="43">
        <v>9</v>
      </c>
      <c r="L69" s="43">
        <f>SUM(B69:K69)</f>
        <v>136</v>
      </c>
    </row>
    <row r="70" spans="1:12" x14ac:dyDescent="0.25">
      <c r="A70" s="42" t="s">
        <v>46</v>
      </c>
      <c r="B70" s="43">
        <v>10</v>
      </c>
      <c r="C70" s="42"/>
      <c r="D70" s="43">
        <v>14</v>
      </c>
      <c r="E70" s="43">
        <v>1</v>
      </c>
      <c r="F70" s="43">
        <v>7</v>
      </c>
      <c r="G70" s="43"/>
      <c r="H70" s="43">
        <v>13</v>
      </c>
      <c r="I70" s="43">
        <v>1</v>
      </c>
      <c r="J70" s="43">
        <v>6</v>
      </c>
      <c r="K70" s="43">
        <v>2</v>
      </c>
      <c r="L70" s="43">
        <f>SUM(B70:K70)</f>
        <v>54</v>
      </c>
    </row>
    <row r="71" spans="1:12" x14ac:dyDescent="0.25">
      <c r="A71" s="42" t="s">
        <v>47</v>
      </c>
      <c r="B71" s="43">
        <v>14</v>
      </c>
      <c r="C71" s="42">
        <v>8</v>
      </c>
      <c r="D71" s="43">
        <v>6</v>
      </c>
      <c r="E71" s="43">
        <v>5</v>
      </c>
      <c r="F71" s="43">
        <v>10</v>
      </c>
      <c r="G71" s="43">
        <v>5</v>
      </c>
      <c r="H71" s="43">
        <v>11</v>
      </c>
      <c r="I71" s="43">
        <v>5</v>
      </c>
      <c r="J71" s="43">
        <v>5</v>
      </c>
      <c r="K71" s="43">
        <v>6</v>
      </c>
      <c r="L71" s="43">
        <f>SUM(B71:K71)</f>
        <v>75</v>
      </c>
    </row>
    <row r="72" spans="1:12" x14ac:dyDescent="0.25">
      <c r="A72" s="42" t="s">
        <v>48</v>
      </c>
      <c r="B72" s="43">
        <v>3</v>
      </c>
      <c r="C72" s="42">
        <v>1</v>
      </c>
      <c r="D72" s="43"/>
      <c r="E72" s="43">
        <v>1</v>
      </c>
      <c r="F72" s="43"/>
      <c r="G72" s="43">
        <v>1</v>
      </c>
      <c r="H72" s="43"/>
      <c r="I72" s="43"/>
      <c r="J72" s="43"/>
      <c r="K72" s="43">
        <v>1</v>
      </c>
      <c r="L72" s="43">
        <f>SUM(B72:K72)</f>
        <v>7</v>
      </c>
    </row>
    <row r="73" spans="1:12" x14ac:dyDescent="0.25">
      <c r="A73" s="42" t="s">
        <v>49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x14ac:dyDescent="0.25">
      <c r="A74" s="44" t="s">
        <v>16</v>
      </c>
      <c r="B74" s="45">
        <v>100</v>
      </c>
      <c r="C74" s="45">
        <v>100</v>
      </c>
      <c r="D74" s="45">
        <v>100</v>
      </c>
      <c r="E74" s="45">
        <v>100</v>
      </c>
      <c r="F74" s="45">
        <v>100</v>
      </c>
      <c r="G74" s="45">
        <v>100</v>
      </c>
      <c r="H74" s="45">
        <v>100</v>
      </c>
      <c r="I74" s="45">
        <v>100</v>
      </c>
      <c r="J74" s="45">
        <v>100</v>
      </c>
      <c r="K74" s="45">
        <v>100</v>
      </c>
      <c r="L74" s="45">
        <v>100</v>
      </c>
    </row>
    <row r="75" spans="1:12" x14ac:dyDescent="0.25">
      <c r="A75" s="44" t="s">
        <v>50</v>
      </c>
      <c r="B75" s="45">
        <f>(B70+B71)/B69*100</f>
        <v>88.888888888888886</v>
      </c>
      <c r="C75" s="45">
        <f t="shared" ref="C75:L75" si="6">(C70+C71)/C69*100</f>
        <v>88.888888888888886</v>
      </c>
      <c r="D75" s="45">
        <f t="shared" si="6"/>
        <v>100</v>
      </c>
      <c r="E75" s="45">
        <f t="shared" si="6"/>
        <v>85.714285714285708</v>
      </c>
      <c r="F75" s="45">
        <f t="shared" si="6"/>
        <v>100</v>
      </c>
      <c r="G75" s="45">
        <f t="shared" si="6"/>
        <v>83.333333333333343</v>
      </c>
      <c r="H75" s="45">
        <f t="shared" si="6"/>
        <v>100</v>
      </c>
      <c r="I75" s="45">
        <f t="shared" si="6"/>
        <v>100</v>
      </c>
      <c r="J75" s="45">
        <f t="shared" si="6"/>
        <v>100</v>
      </c>
      <c r="K75" s="45">
        <f t="shared" si="6"/>
        <v>88.888888888888886</v>
      </c>
      <c r="L75" s="45">
        <f t="shared" si="6"/>
        <v>94.85294117647058</v>
      </c>
    </row>
  </sheetData>
  <conditionalFormatting sqref="B5:F11 B14:H20 B23:H29 B32:H38 B41:H47 B51:B57 D51:L57 C55:C57 C57:L57 B69:B75 D69:L75 C73:C75">
    <cfRule type="cellIs" dxfId="1" priority="15" stopIfTrue="1" operator="equal">
      <formula>0</formula>
    </cfRule>
  </conditionalFormatting>
  <conditionalFormatting sqref="B60:H6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9"/>
  <sheetViews>
    <sheetView workbookViewId="0">
      <selection activeCell="N17" sqref="N17"/>
    </sheetView>
  </sheetViews>
  <sheetFormatPr defaultRowHeight="12.75" x14ac:dyDescent="0.2"/>
  <cols>
    <col min="1" max="8" width="9.140625" style="34"/>
    <col min="10" max="10" width="4.7109375" customWidth="1"/>
    <col min="11" max="11" width="7" customWidth="1"/>
    <col min="12" max="12" width="7.42578125" customWidth="1"/>
    <col min="13" max="13" width="20" customWidth="1"/>
    <col min="14" max="14" width="20.28515625" customWidth="1"/>
    <col min="15" max="15" width="21.28515625" customWidth="1"/>
    <col min="16" max="16" width="23.28515625" customWidth="1"/>
  </cols>
  <sheetData>
    <row r="1" spans="2:15" ht="15.75" x14ac:dyDescent="0.25">
      <c r="B1" s="9" t="s">
        <v>150</v>
      </c>
    </row>
    <row r="2" spans="2:15" ht="15.75" x14ac:dyDescent="0.25">
      <c r="B2" s="9" t="s">
        <v>68</v>
      </c>
      <c r="C2" s="4"/>
      <c r="D2" s="4"/>
      <c r="E2" s="4"/>
      <c r="F2" s="4"/>
      <c r="G2" s="4"/>
      <c r="H2" s="4"/>
    </row>
    <row r="3" spans="2:15" ht="18.75" x14ac:dyDescent="0.3">
      <c r="B3" s="4" t="s">
        <v>27</v>
      </c>
      <c r="C3" s="4"/>
      <c r="D3" s="4"/>
      <c r="E3" s="4"/>
      <c r="F3" s="4"/>
      <c r="G3" s="4"/>
      <c r="H3" s="4"/>
      <c r="K3" s="106" t="s">
        <v>272</v>
      </c>
      <c r="L3" s="4"/>
      <c r="M3" s="4"/>
      <c r="N3" s="4"/>
      <c r="O3" s="4"/>
    </row>
    <row r="4" spans="2:15" ht="15.75" x14ac:dyDescent="0.25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5" t="s">
        <v>5</v>
      </c>
      <c r="H4" s="35" t="s">
        <v>6</v>
      </c>
      <c r="K4" s="4"/>
      <c r="L4" s="4"/>
      <c r="M4" s="4"/>
      <c r="N4" s="4"/>
      <c r="O4" s="4"/>
    </row>
    <row r="5" spans="2:15" ht="15.75" x14ac:dyDescent="0.25">
      <c r="B5" s="35">
        <v>2</v>
      </c>
      <c r="C5" s="35">
        <v>27</v>
      </c>
      <c r="D5" s="35">
        <v>7</v>
      </c>
      <c r="E5" s="35">
        <v>9</v>
      </c>
      <c r="F5" s="35"/>
      <c r="G5" s="35">
        <v>100</v>
      </c>
      <c r="H5" s="35">
        <f t="shared" ref="H5:H15" si="0">ROUND((D5+E5)/C5*100,1)</f>
        <v>59.3</v>
      </c>
      <c r="K5" s="35" t="s">
        <v>255</v>
      </c>
      <c r="L5" s="35" t="s">
        <v>0</v>
      </c>
      <c r="M5" s="35" t="s">
        <v>256</v>
      </c>
      <c r="N5" s="35" t="s">
        <v>117</v>
      </c>
      <c r="O5" s="107" t="s">
        <v>257</v>
      </c>
    </row>
    <row r="6" spans="2:15" ht="15.75" x14ac:dyDescent="0.25">
      <c r="B6" s="35">
        <v>3</v>
      </c>
      <c r="C6" s="35">
        <v>19</v>
      </c>
      <c r="D6" s="35">
        <v>6</v>
      </c>
      <c r="E6" s="35">
        <v>6</v>
      </c>
      <c r="F6" s="35"/>
      <c r="G6" s="35">
        <v>100</v>
      </c>
      <c r="H6" s="35">
        <f t="shared" si="0"/>
        <v>63.2</v>
      </c>
      <c r="K6" s="35">
        <v>1</v>
      </c>
      <c r="L6" s="35" t="s">
        <v>109</v>
      </c>
      <c r="M6" s="35" t="s">
        <v>258</v>
      </c>
      <c r="N6" s="35" t="s">
        <v>17</v>
      </c>
      <c r="O6" s="35" t="s">
        <v>259</v>
      </c>
    </row>
    <row r="7" spans="2:15" ht="15.75" x14ac:dyDescent="0.25">
      <c r="B7" s="35">
        <v>4</v>
      </c>
      <c r="C7" s="35">
        <v>18</v>
      </c>
      <c r="D7" s="35">
        <v>4</v>
      </c>
      <c r="E7" s="35">
        <v>8</v>
      </c>
      <c r="F7" s="35"/>
      <c r="G7" s="35">
        <v>100</v>
      </c>
      <c r="H7" s="35">
        <f t="shared" si="0"/>
        <v>66.7</v>
      </c>
      <c r="K7" s="35">
        <v>2</v>
      </c>
      <c r="L7" s="35" t="s">
        <v>109</v>
      </c>
      <c r="M7" s="35" t="s">
        <v>260</v>
      </c>
      <c r="N7" s="35" t="s">
        <v>18</v>
      </c>
      <c r="O7" s="35" t="s">
        <v>261</v>
      </c>
    </row>
    <row r="8" spans="2:15" ht="15.75" x14ac:dyDescent="0.25">
      <c r="B8" s="36" t="s">
        <v>54</v>
      </c>
      <c r="C8" s="37">
        <f>SUM(C5:C7)</f>
        <v>64</v>
      </c>
      <c r="D8" s="37">
        <f>SUM(D5:D7)</f>
        <v>17</v>
      </c>
      <c r="E8" s="37">
        <f>SUM(E5:E7)</f>
        <v>23</v>
      </c>
      <c r="F8" s="37">
        <f>SUM(F5:F7)</f>
        <v>0</v>
      </c>
      <c r="G8" s="37">
        <f t="shared" ref="G8" si="1">ROUND((C8-F8)/C8*100,1)</f>
        <v>100</v>
      </c>
      <c r="H8" s="37">
        <f t="shared" si="0"/>
        <v>62.5</v>
      </c>
      <c r="K8" s="35">
        <v>3</v>
      </c>
      <c r="L8" s="35" t="s">
        <v>109</v>
      </c>
      <c r="M8" s="35" t="s">
        <v>262</v>
      </c>
      <c r="N8" s="35" t="s">
        <v>17</v>
      </c>
      <c r="O8" s="35" t="s">
        <v>259</v>
      </c>
    </row>
    <row r="9" spans="2:15" ht="15.75" x14ac:dyDescent="0.25">
      <c r="B9" s="35">
        <v>5</v>
      </c>
      <c r="C9" s="35">
        <v>27</v>
      </c>
      <c r="D9" s="35">
        <v>1</v>
      </c>
      <c r="E9" s="35">
        <v>10</v>
      </c>
      <c r="F9" s="35"/>
      <c r="G9" s="35">
        <v>100</v>
      </c>
      <c r="H9" s="35">
        <f t="shared" si="0"/>
        <v>40.700000000000003</v>
      </c>
      <c r="K9" s="35">
        <v>4</v>
      </c>
      <c r="L9" s="35" t="s">
        <v>109</v>
      </c>
      <c r="M9" s="35" t="s">
        <v>273</v>
      </c>
      <c r="N9" s="35" t="s">
        <v>17</v>
      </c>
      <c r="O9" s="35" t="s">
        <v>259</v>
      </c>
    </row>
    <row r="10" spans="2:15" ht="15.75" x14ac:dyDescent="0.25">
      <c r="B10" s="35">
        <v>6</v>
      </c>
      <c r="C10" s="35">
        <v>20</v>
      </c>
      <c r="D10" s="35">
        <v>5</v>
      </c>
      <c r="E10" s="35">
        <v>8</v>
      </c>
      <c r="F10" s="35"/>
      <c r="G10" s="35">
        <v>100</v>
      </c>
      <c r="H10" s="35">
        <f t="shared" si="0"/>
        <v>65</v>
      </c>
      <c r="K10" s="35">
        <v>5</v>
      </c>
      <c r="L10" s="35" t="s">
        <v>109</v>
      </c>
      <c r="M10" s="35" t="s">
        <v>274</v>
      </c>
      <c r="N10" s="35" t="s">
        <v>17</v>
      </c>
      <c r="O10" s="35" t="s">
        <v>259</v>
      </c>
    </row>
    <row r="11" spans="2:15" ht="15.75" x14ac:dyDescent="0.25">
      <c r="B11" s="35">
        <v>7</v>
      </c>
      <c r="C11" s="35">
        <v>17</v>
      </c>
      <c r="D11" s="35">
        <v>2</v>
      </c>
      <c r="E11" s="35">
        <v>7</v>
      </c>
      <c r="F11" s="35"/>
      <c r="G11" s="35">
        <v>100</v>
      </c>
      <c r="H11" s="35">
        <f t="shared" si="0"/>
        <v>52.9</v>
      </c>
      <c r="K11" s="35">
        <v>6</v>
      </c>
      <c r="L11" s="108" t="s">
        <v>276</v>
      </c>
      <c r="M11" s="108" t="s">
        <v>277</v>
      </c>
      <c r="N11" s="108" t="s">
        <v>13</v>
      </c>
      <c r="O11" s="108" t="s">
        <v>278</v>
      </c>
    </row>
    <row r="12" spans="2:15" ht="15.75" x14ac:dyDescent="0.25">
      <c r="B12" s="35">
        <v>8</v>
      </c>
      <c r="C12" s="35">
        <v>24</v>
      </c>
      <c r="D12" s="35">
        <v>4</v>
      </c>
      <c r="E12" s="35">
        <v>8</v>
      </c>
      <c r="F12" s="35"/>
      <c r="G12" s="35">
        <v>100</v>
      </c>
      <c r="H12" s="35">
        <f t="shared" si="0"/>
        <v>50</v>
      </c>
      <c r="K12" s="35">
        <v>7</v>
      </c>
      <c r="L12" s="35" t="s">
        <v>107</v>
      </c>
      <c r="M12" s="35" t="s">
        <v>279</v>
      </c>
      <c r="N12" s="35" t="s">
        <v>20</v>
      </c>
      <c r="O12" s="35" t="s">
        <v>264</v>
      </c>
    </row>
    <row r="13" spans="2:15" ht="15.75" x14ac:dyDescent="0.25">
      <c r="B13" s="35">
        <v>9</v>
      </c>
      <c r="C13" s="35">
        <v>11</v>
      </c>
      <c r="D13" s="35">
        <v>1</v>
      </c>
      <c r="E13" s="35">
        <v>4</v>
      </c>
      <c r="F13" s="35"/>
      <c r="G13" s="35">
        <v>100</v>
      </c>
      <c r="H13" s="37">
        <f t="shared" si="0"/>
        <v>45.5</v>
      </c>
      <c r="K13" s="35">
        <v>8</v>
      </c>
      <c r="L13" s="108" t="s">
        <v>106</v>
      </c>
      <c r="M13" s="4" t="s">
        <v>280</v>
      </c>
      <c r="N13" s="4" t="s">
        <v>13</v>
      </c>
      <c r="O13" s="4" t="s">
        <v>278</v>
      </c>
    </row>
    <row r="14" spans="2:15" ht="15.75" x14ac:dyDescent="0.25">
      <c r="B14" s="37" t="s">
        <v>9</v>
      </c>
      <c r="C14" s="37">
        <f>SUM(C9:C13)</f>
        <v>99</v>
      </c>
      <c r="D14" s="37">
        <f>SUM(D9:D13)</f>
        <v>13</v>
      </c>
      <c r="E14" s="37">
        <f>SUM(E9:E13)</f>
        <v>37</v>
      </c>
      <c r="F14" s="37">
        <f>SUM(F9:F13)</f>
        <v>0</v>
      </c>
      <c r="G14" s="37">
        <v>100</v>
      </c>
      <c r="H14" s="37">
        <f t="shared" si="0"/>
        <v>50.5</v>
      </c>
      <c r="K14" s="35">
        <v>9</v>
      </c>
      <c r="L14" s="35" t="s">
        <v>82</v>
      </c>
      <c r="M14" s="35" t="s">
        <v>263</v>
      </c>
      <c r="N14" s="35" t="s">
        <v>20</v>
      </c>
      <c r="O14" s="35" t="s">
        <v>264</v>
      </c>
    </row>
    <row r="15" spans="2:15" ht="15.75" x14ac:dyDescent="0.25">
      <c r="B15" s="37" t="s">
        <v>7</v>
      </c>
      <c r="C15" s="37">
        <f>C$8+C$14</f>
        <v>163</v>
      </c>
      <c r="D15" s="37">
        <f t="shared" ref="D15:E15" si="2">D$8+D$14</f>
        <v>30</v>
      </c>
      <c r="E15" s="37">
        <f t="shared" si="2"/>
        <v>60</v>
      </c>
      <c r="F15" s="37">
        <f>F$34+F$40</f>
        <v>0</v>
      </c>
      <c r="G15" s="37">
        <f>ROUND((C15-F15)/C15*100,1)</f>
        <v>100</v>
      </c>
      <c r="H15" s="37">
        <f t="shared" si="0"/>
        <v>55.2</v>
      </c>
      <c r="K15" s="35">
        <v>10</v>
      </c>
      <c r="L15" s="35" t="s">
        <v>79</v>
      </c>
      <c r="M15" s="35" t="s">
        <v>265</v>
      </c>
      <c r="N15" s="35" t="s">
        <v>20</v>
      </c>
      <c r="O15" s="35" t="s">
        <v>264</v>
      </c>
    </row>
    <row r="16" spans="2:15" ht="15.75" x14ac:dyDescent="0.25">
      <c r="B16" s="4" t="s">
        <v>28</v>
      </c>
      <c r="C16" s="4"/>
      <c r="D16" s="4"/>
      <c r="E16" s="4"/>
      <c r="F16" s="4"/>
      <c r="G16" s="4"/>
      <c r="H16" s="4"/>
      <c r="K16" s="35">
        <v>11</v>
      </c>
      <c r="L16" s="108" t="s">
        <v>79</v>
      </c>
      <c r="M16" s="109" t="s">
        <v>281</v>
      </c>
      <c r="N16" s="4" t="s">
        <v>13</v>
      </c>
      <c r="O16" s="4" t="s">
        <v>278</v>
      </c>
    </row>
    <row r="17" spans="2:15" ht="15.75" x14ac:dyDescent="0.25">
      <c r="B17" s="35" t="s">
        <v>0</v>
      </c>
      <c r="C17" s="35" t="s">
        <v>1</v>
      </c>
      <c r="D17" s="35" t="s">
        <v>2</v>
      </c>
      <c r="E17" s="35" t="s">
        <v>3</v>
      </c>
      <c r="F17" s="35" t="s">
        <v>4</v>
      </c>
      <c r="G17" s="35" t="s">
        <v>5</v>
      </c>
      <c r="H17" s="35" t="s">
        <v>6</v>
      </c>
      <c r="K17" s="35">
        <v>12</v>
      </c>
      <c r="L17" s="35" t="s">
        <v>103</v>
      </c>
      <c r="M17" s="35" t="s">
        <v>267</v>
      </c>
      <c r="N17" s="35" t="s">
        <v>18</v>
      </c>
      <c r="O17" s="35" t="s">
        <v>266</v>
      </c>
    </row>
    <row r="18" spans="2:15" ht="15.75" x14ac:dyDescent="0.25">
      <c r="B18" s="35">
        <v>2</v>
      </c>
      <c r="C18" s="35">
        <v>7</v>
      </c>
      <c r="D18" s="35">
        <v>2</v>
      </c>
      <c r="E18" s="35">
        <v>2</v>
      </c>
      <c r="F18" s="35"/>
      <c r="G18" s="35">
        <v>100</v>
      </c>
      <c r="H18" s="35">
        <f t="shared" ref="H18:H27" si="3">ROUND((D18+E18)/C18*100,1)</f>
        <v>57.1</v>
      </c>
      <c r="K18" s="35">
        <v>13</v>
      </c>
      <c r="L18" s="35" t="s">
        <v>102</v>
      </c>
      <c r="M18" s="35" t="s">
        <v>268</v>
      </c>
      <c r="N18" s="35" t="s">
        <v>269</v>
      </c>
      <c r="O18" s="35" t="s">
        <v>270</v>
      </c>
    </row>
    <row r="19" spans="2:15" ht="15.75" x14ac:dyDescent="0.25">
      <c r="B19" s="35">
        <v>3</v>
      </c>
      <c r="C19" s="35">
        <v>5</v>
      </c>
      <c r="D19" s="35"/>
      <c r="E19" s="35">
        <v>3</v>
      </c>
      <c r="F19" s="35"/>
      <c r="G19" s="35">
        <v>100</v>
      </c>
      <c r="H19" s="35">
        <f t="shared" si="3"/>
        <v>60</v>
      </c>
      <c r="K19" s="35">
        <v>14</v>
      </c>
      <c r="L19" s="35" t="s">
        <v>99</v>
      </c>
      <c r="M19" s="109" t="s">
        <v>287</v>
      </c>
      <c r="N19" s="35" t="s">
        <v>269</v>
      </c>
      <c r="O19" s="35" t="s">
        <v>288</v>
      </c>
    </row>
    <row r="20" spans="2:15" ht="15.75" x14ac:dyDescent="0.25">
      <c r="B20" s="35">
        <v>4</v>
      </c>
      <c r="C20" s="35">
        <v>11</v>
      </c>
      <c r="D20" s="35">
        <v>3</v>
      </c>
      <c r="E20" s="35">
        <v>3</v>
      </c>
      <c r="F20" s="35"/>
      <c r="G20" s="35">
        <v>100</v>
      </c>
      <c r="H20" s="35">
        <f t="shared" si="3"/>
        <v>54.5</v>
      </c>
      <c r="K20" s="35">
        <v>15</v>
      </c>
      <c r="L20" s="35" t="s">
        <v>101</v>
      </c>
      <c r="M20" s="35" t="s">
        <v>294</v>
      </c>
      <c r="N20" s="35" t="s">
        <v>18</v>
      </c>
      <c r="O20" s="35" t="s">
        <v>266</v>
      </c>
    </row>
    <row r="21" spans="2:15" ht="15.75" x14ac:dyDescent="0.25">
      <c r="B21" s="36" t="s">
        <v>8</v>
      </c>
      <c r="C21" s="37">
        <f>SUM(C18:C20)</f>
        <v>23</v>
      </c>
      <c r="D21" s="37">
        <f>SUM(D18:D20)</f>
        <v>5</v>
      </c>
      <c r="E21" s="37">
        <f>SUM(E18:E20)</f>
        <v>8</v>
      </c>
      <c r="F21" s="37">
        <f>SUM(F18:F20)</f>
        <v>0</v>
      </c>
      <c r="G21" s="37">
        <f>ROUND((C21-F21)/C21*100,1)</f>
        <v>100</v>
      </c>
      <c r="H21" s="37">
        <f t="shared" si="3"/>
        <v>56.5</v>
      </c>
      <c r="K21" s="35">
        <v>16</v>
      </c>
      <c r="L21" s="35" t="s">
        <v>95</v>
      </c>
      <c r="M21" s="110" t="s">
        <v>298</v>
      </c>
      <c r="N21" s="35" t="s">
        <v>23</v>
      </c>
      <c r="O21" s="35" t="s">
        <v>266</v>
      </c>
    </row>
    <row r="22" spans="2:15" ht="15.75" x14ac:dyDescent="0.25">
      <c r="B22" s="35">
        <v>5</v>
      </c>
      <c r="C22" s="35">
        <v>9</v>
      </c>
      <c r="D22" s="35"/>
      <c r="E22" s="35">
        <v>4</v>
      </c>
      <c r="F22" s="35"/>
      <c r="G22" s="35">
        <v>100</v>
      </c>
      <c r="H22" s="37">
        <f t="shared" si="3"/>
        <v>44.4</v>
      </c>
      <c r="K22" s="35">
        <v>17</v>
      </c>
      <c r="L22" s="35" t="s">
        <v>95</v>
      </c>
      <c r="M22" s="35" t="s">
        <v>299</v>
      </c>
      <c r="N22" s="35" t="s">
        <v>23</v>
      </c>
      <c r="O22" s="35" t="s">
        <v>266</v>
      </c>
    </row>
    <row r="23" spans="2:15" ht="15.75" x14ac:dyDescent="0.25">
      <c r="B23" s="35">
        <v>6</v>
      </c>
      <c r="C23" s="35">
        <v>7</v>
      </c>
      <c r="D23" s="35">
        <v>1</v>
      </c>
      <c r="E23" s="35">
        <v>1</v>
      </c>
      <c r="F23" s="35"/>
      <c r="G23" s="35">
        <v>100</v>
      </c>
      <c r="H23" s="37">
        <f t="shared" si="3"/>
        <v>28.6</v>
      </c>
      <c r="K23" s="35">
        <v>18</v>
      </c>
      <c r="L23" s="35" t="s">
        <v>94</v>
      </c>
      <c r="M23" s="35" t="s">
        <v>271</v>
      </c>
      <c r="N23" s="35" t="s">
        <v>20</v>
      </c>
      <c r="O23" s="35" t="s">
        <v>264</v>
      </c>
    </row>
    <row r="24" spans="2:15" ht="15.75" x14ac:dyDescent="0.25">
      <c r="B24" s="35">
        <v>7</v>
      </c>
      <c r="C24" s="35">
        <v>6</v>
      </c>
      <c r="D24" s="35"/>
      <c r="E24" s="35">
        <v>3</v>
      </c>
      <c r="F24" s="35"/>
      <c r="G24" s="35">
        <v>100</v>
      </c>
      <c r="H24" s="35">
        <f t="shared" si="3"/>
        <v>50</v>
      </c>
      <c r="K24" s="35">
        <v>19</v>
      </c>
      <c r="L24" s="35" t="s">
        <v>81</v>
      </c>
      <c r="M24" s="107" t="s">
        <v>300</v>
      </c>
      <c r="N24" s="35" t="s">
        <v>13</v>
      </c>
      <c r="O24" s="35" t="s">
        <v>288</v>
      </c>
    </row>
    <row r="25" spans="2:15" ht="15.75" x14ac:dyDescent="0.25">
      <c r="B25" s="35">
        <v>8</v>
      </c>
      <c r="C25" s="35">
        <v>6</v>
      </c>
      <c r="D25" s="35"/>
      <c r="E25" s="35">
        <v>2</v>
      </c>
      <c r="F25" s="35"/>
      <c r="G25" s="35">
        <v>100</v>
      </c>
      <c r="H25" s="37">
        <f t="shared" si="3"/>
        <v>33.299999999999997</v>
      </c>
      <c r="K25" s="35">
        <v>20</v>
      </c>
      <c r="L25" s="35" t="s">
        <v>81</v>
      </c>
      <c r="M25" s="35" t="s">
        <v>301</v>
      </c>
      <c r="N25" s="35" t="s">
        <v>22</v>
      </c>
      <c r="O25" s="35" t="s">
        <v>266</v>
      </c>
    </row>
    <row r="26" spans="2:15" ht="15.75" x14ac:dyDescent="0.25">
      <c r="B26" s="35">
        <v>9</v>
      </c>
      <c r="C26" s="35">
        <v>9</v>
      </c>
      <c r="D26" s="35">
        <v>1</v>
      </c>
      <c r="E26" s="35">
        <v>3</v>
      </c>
      <c r="F26" s="35"/>
      <c r="G26" s="35">
        <v>100</v>
      </c>
      <c r="H26" s="37">
        <f t="shared" si="3"/>
        <v>44.4</v>
      </c>
      <c r="L26" s="4"/>
    </row>
    <row r="27" spans="2:15" ht="15.75" x14ac:dyDescent="0.25">
      <c r="B27" s="37" t="s">
        <v>9</v>
      </c>
      <c r="C27" s="37">
        <f>SUM(C22:C26)</f>
        <v>37</v>
      </c>
      <c r="D27" s="37">
        <f>SUM(D22:D26)</f>
        <v>2</v>
      </c>
      <c r="E27" s="37">
        <f>SUM(E22:E26)</f>
        <v>13</v>
      </c>
      <c r="F27" s="37">
        <f>F22+F26</f>
        <v>0</v>
      </c>
      <c r="G27" s="37">
        <f>ROUND((C27-F27)/C27*100,1)</f>
        <v>100</v>
      </c>
      <c r="H27" s="37">
        <f t="shared" si="3"/>
        <v>40.5</v>
      </c>
    </row>
    <row r="28" spans="2:15" ht="15.75" x14ac:dyDescent="0.25">
      <c r="B28" s="37" t="s">
        <v>7</v>
      </c>
      <c r="C28" s="37">
        <f>C$21+C$27</f>
        <v>60</v>
      </c>
      <c r="D28" s="37">
        <f t="shared" ref="D28:F28" si="4">D$21+D$27</f>
        <v>7</v>
      </c>
      <c r="E28" s="37">
        <f t="shared" si="4"/>
        <v>21</v>
      </c>
      <c r="F28" s="37">
        <f t="shared" si="4"/>
        <v>0</v>
      </c>
      <c r="G28" s="37">
        <f>ROUND((C28-F28)/C28*100,1)</f>
        <v>100</v>
      </c>
      <c r="H28" s="37">
        <f>ROUND((D28+E28)/48*100,1)</f>
        <v>58.3</v>
      </c>
    </row>
    <row r="29" spans="2:15" ht="15.75" x14ac:dyDescent="0.25">
      <c r="B29" s="4" t="s">
        <v>29</v>
      </c>
      <c r="C29" s="4"/>
      <c r="D29" s="4"/>
      <c r="E29" s="4"/>
      <c r="F29" s="4"/>
      <c r="G29" s="4"/>
      <c r="H29" s="4"/>
    </row>
    <row r="30" spans="2:15" ht="15.75" x14ac:dyDescent="0.25">
      <c r="B30" s="35" t="s">
        <v>0</v>
      </c>
      <c r="C30" s="35" t="s">
        <v>1</v>
      </c>
      <c r="D30" s="35" t="s">
        <v>2</v>
      </c>
      <c r="E30" s="35" t="s">
        <v>3</v>
      </c>
      <c r="F30" s="35" t="s">
        <v>4</v>
      </c>
      <c r="G30" s="35" t="s">
        <v>5</v>
      </c>
      <c r="H30" s="35" t="s">
        <v>6</v>
      </c>
    </row>
    <row r="31" spans="2:15" ht="15.75" x14ac:dyDescent="0.25">
      <c r="B31" s="35">
        <v>2</v>
      </c>
      <c r="C31" s="48">
        <v>34</v>
      </c>
      <c r="D31" s="48">
        <v>9</v>
      </c>
      <c r="E31" s="48">
        <v>11</v>
      </c>
      <c r="F31" s="35"/>
      <c r="G31" s="35">
        <v>100</v>
      </c>
      <c r="H31" s="35">
        <f t="shared" ref="H31:H41" si="5">ROUND((D31+E31)/C31*100,1)</f>
        <v>58.8</v>
      </c>
    </row>
    <row r="32" spans="2:15" ht="15.75" x14ac:dyDescent="0.25">
      <c r="B32" s="35">
        <v>3</v>
      </c>
      <c r="C32" s="48">
        <v>24</v>
      </c>
      <c r="D32" s="48">
        <v>6</v>
      </c>
      <c r="E32" s="48">
        <v>9</v>
      </c>
      <c r="F32" s="35"/>
      <c r="G32" s="35">
        <v>100</v>
      </c>
      <c r="H32" s="35">
        <f t="shared" si="5"/>
        <v>62.5</v>
      </c>
    </row>
    <row r="33" spans="2:8" ht="15.75" x14ac:dyDescent="0.25">
      <c r="B33" s="35">
        <v>4</v>
      </c>
      <c r="C33" s="48">
        <v>29</v>
      </c>
      <c r="D33" s="48">
        <v>7</v>
      </c>
      <c r="E33" s="48">
        <v>11</v>
      </c>
      <c r="F33" s="35"/>
      <c r="G33" s="35">
        <v>100</v>
      </c>
      <c r="H33" s="35">
        <f t="shared" si="5"/>
        <v>62.1</v>
      </c>
    </row>
    <row r="34" spans="2:8" ht="15.75" x14ac:dyDescent="0.25">
      <c r="B34" s="36" t="s">
        <v>8</v>
      </c>
      <c r="C34" s="37">
        <f>SUM(C31:C33)</f>
        <v>87</v>
      </c>
      <c r="D34" s="37">
        <f>SUM(D31:D33)</f>
        <v>22</v>
      </c>
      <c r="E34" s="37">
        <f>SUM(E31:E33)</f>
        <v>31</v>
      </c>
      <c r="F34" s="37">
        <f>SUM(F31:F33)</f>
        <v>0</v>
      </c>
      <c r="G34" s="37">
        <f>ROUND((C34-F34)/C34*100,1)</f>
        <v>100</v>
      </c>
      <c r="H34" s="37">
        <f>ROUND((D34+E34)/C34*100,1)</f>
        <v>60.9</v>
      </c>
    </row>
    <row r="35" spans="2:8" ht="15.75" x14ac:dyDescent="0.25">
      <c r="B35" s="35">
        <v>5</v>
      </c>
      <c r="C35" s="48">
        <v>36</v>
      </c>
      <c r="D35" s="48">
        <v>1</v>
      </c>
      <c r="E35" s="48">
        <v>14</v>
      </c>
      <c r="F35" s="35"/>
      <c r="G35" s="35">
        <v>100</v>
      </c>
      <c r="H35" s="35">
        <f t="shared" si="5"/>
        <v>41.7</v>
      </c>
    </row>
    <row r="36" spans="2:8" ht="15.75" x14ac:dyDescent="0.25">
      <c r="B36" s="35">
        <v>6</v>
      </c>
      <c r="C36" s="48">
        <v>27</v>
      </c>
      <c r="D36" s="48">
        <v>6</v>
      </c>
      <c r="E36" s="48">
        <v>9</v>
      </c>
      <c r="F36" s="35"/>
      <c r="G36" s="35">
        <v>100</v>
      </c>
      <c r="H36" s="35">
        <f t="shared" si="5"/>
        <v>55.6</v>
      </c>
    </row>
    <row r="37" spans="2:8" ht="15.75" x14ac:dyDescent="0.25">
      <c r="B37" s="35">
        <v>7</v>
      </c>
      <c r="C37" s="48">
        <v>23</v>
      </c>
      <c r="D37" s="48">
        <v>2</v>
      </c>
      <c r="E37" s="48">
        <v>10</v>
      </c>
      <c r="F37" s="35"/>
      <c r="G37" s="35">
        <v>100</v>
      </c>
      <c r="H37" s="35">
        <f t="shared" si="5"/>
        <v>52.2</v>
      </c>
    </row>
    <row r="38" spans="2:8" ht="15.75" x14ac:dyDescent="0.25">
      <c r="B38" s="35">
        <v>8</v>
      </c>
      <c r="C38" s="48">
        <v>30</v>
      </c>
      <c r="D38" s="48">
        <v>4</v>
      </c>
      <c r="E38" s="48">
        <v>10</v>
      </c>
      <c r="F38" s="35"/>
      <c r="G38" s="35">
        <v>100</v>
      </c>
      <c r="H38" s="35">
        <f t="shared" si="5"/>
        <v>46.7</v>
      </c>
    </row>
    <row r="39" spans="2:8" ht="15.75" x14ac:dyDescent="0.25">
      <c r="B39" s="35">
        <v>9</v>
      </c>
      <c r="C39" s="48">
        <v>20</v>
      </c>
      <c r="D39" s="48">
        <v>2</v>
      </c>
      <c r="E39" s="48">
        <v>7</v>
      </c>
      <c r="F39" s="35"/>
      <c r="G39" s="35">
        <v>100</v>
      </c>
      <c r="H39" s="35">
        <f t="shared" si="5"/>
        <v>45</v>
      </c>
    </row>
    <row r="40" spans="2:8" ht="15.75" x14ac:dyDescent="0.25">
      <c r="B40" s="37" t="s">
        <v>9</v>
      </c>
      <c r="C40" s="37">
        <f>SUM(C35:C39)</f>
        <v>136</v>
      </c>
      <c r="D40" s="37">
        <f>SUM(D35:D39)</f>
        <v>15</v>
      </c>
      <c r="E40" s="37">
        <f>SUM(E35:E39)</f>
        <v>50</v>
      </c>
      <c r="F40" s="37">
        <f>F35+F39</f>
        <v>0</v>
      </c>
      <c r="G40" s="37">
        <f>ROUND((C40-F40)/C40*100,1)</f>
        <v>100</v>
      </c>
      <c r="H40" s="37">
        <f t="shared" si="5"/>
        <v>47.8</v>
      </c>
    </row>
    <row r="41" spans="2:8" ht="15.75" x14ac:dyDescent="0.25">
      <c r="B41" s="37" t="s">
        <v>7</v>
      </c>
      <c r="C41" s="37">
        <f>C$34+C$40</f>
        <v>223</v>
      </c>
      <c r="D41" s="37">
        <f>D$34+D$40</f>
        <v>37</v>
      </c>
      <c r="E41" s="37">
        <f>E$34+E$40</f>
        <v>81</v>
      </c>
      <c r="F41" s="37">
        <f>F$34+F$40</f>
        <v>0</v>
      </c>
      <c r="G41" s="37">
        <f>ROUND((C41-F41)/C41*100,1)</f>
        <v>100</v>
      </c>
      <c r="H41" s="37">
        <f t="shared" si="5"/>
        <v>52.9</v>
      </c>
    </row>
    <row r="44" spans="2:8" ht="15.75" x14ac:dyDescent="0.25">
      <c r="B44" s="4" t="s">
        <v>63</v>
      </c>
      <c r="C44" s="4"/>
      <c r="D44" s="4"/>
      <c r="E44" s="4" t="s">
        <v>61</v>
      </c>
      <c r="F44" s="4"/>
      <c r="G44" s="4"/>
      <c r="H44" s="4"/>
    </row>
    <row r="46" spans="2:8" x14ac:dyDescent="0.2">
      <c r="B46" s="34" t="s">
        <v>62</v>
      </c>
      <c r="E46" s="34" t="s">
        <v>55</v>
      </c>
    </row>
    <row r="50" spans="1:10" ht="18.75" x14ac:dyDescent="0.3">
      <c r="A50" s="126" t="s">
        <v>85</v>
      </c>
      <c r="B50" s="126"/>
      <c r="C50" s="126"/>
      <c r="D50" s="126"/>
      <c r="E50" s="126"/>
      <c r="F50" s="126"/>
      <c r="G50" s="126"/>
      <c r="H50" s="126"/>
      <c r="I50" s="126"/>
    </row>
    <row r="51" spans="1:10" ht="18.75" x14ac:dyDescent="0.3">
      <c r="A51" s="126" t="s">
        <v>152</v>
      </c>
      <c r="B51" s="126"/>
      <c r="C51" s="126"/>
      <c r="D51" s="126"/>
      <c r="E51" s="126"/>
      <c r="F51" s="126"/>
      <c r="G51" s="126"/>
      <c r="H51" s="126"/>
      <c r="I51" s="126"/>
    </row>
    <row r="52" spans="1:10" ht="15.75" x14ac:dyDescent="0.25">
      <c r="B52" s="38" t="s">
        <v>10</v>
      </c>
      <c r="C52" s="33"/>
      <c r="E52" s="38" t="s">
        <v>11</v>
      </c>
      <c r="I52" s="1"/>
    </row>
    <row r="53" spans="1:10" x14ac:dyDescent="0.2">
      <c r="A53" s="34">
        <v>1</v>
      </c>
      <c r="B53" s="55" t="s">
        <v>153</v>
      </c>
      <c r="D53" s="34">
        <v>1</v>
      </c>
      <c r="E53" s="34" t="s">
        <v>154</v>
      </c>
      <c r="G53" s="34">
        <v>42</v>
      </c>
      <c r="H53" s="34" t="s">
        <v>284</v>
      </c>
      <c r="I53" s="34"/>
    </row>
    <row r="54" spans="1:10" x14ac:dyDescent="0.2">
      <c r="A54" s="34">
        <v>2</v>
      </c>
      <c r="B54" s="34" t="s">
        <v>156</v>
      </c>
      <c r="D54" s="34">
        <v>2</v>
      </c>
      <c r="E54" s="34" t="s">
        <v>156</v>
      </c>
      <c r="G54" s="34">
        <v>43</v>
      </c>
      <c r="H54" s="34" t="s">
        <v>285</v>
      </c>
      <c r="I54" s="34"/>
    </row>
    <row r="55" spans="1:10" x14ac:dyDescent="0.2">
      <c r="A55" s="34">
        <v>3</v>
      </c>
      <c r="B55" s="34" t="s">
        <v>164</v>
      </c>
      <c r="D55" s="34">
        <v>3</v>
      </c>
      <c r="E55" s="34" t="s">
        <v>159</v>
      </c>
      <c r="G55" s="34">
        <v>44</v>
      </c>
      <c r="H55" s="34" t="s">
        <v>286</v>
      </c>
    </row>
    <row r="56" spans="1:10" x14ac:dyDescent="0.2">
      <c r="A56" s="34">
        <v>4</v>
      </c>
      <c r="B56" s="34" t="s">
        <v>161</v>
      </c>
      <c r="D56" s="34">
        <v>4</v>
      </c>
      <c r="E56" s="34" t="s">
        <v>162</v>
      </c>
      <c r="G56" s="34">
        <v>45</v>
      </c>
      <c r="H56" s="55" t="s">
        <v>242</v>
      </c>
    </row>
    <row r="57" spans="1:10" x14ac:dyDescent="0.2">
      <c r="A57" s="34">
        <v>5</v>
      </c>
      <c r="B57" s="34" t="s">
        <v>183</v>
      </c>
      <c r="D57" s="34">
        <v>5</v>
      </c>
      <c r="E57" s="34" t="s">
        <v>165</v>
      </c>
      <c r="G57" s="34">
        <v>46</v>
      </c>
      <c r="H57" s="55" t="s">
        <v>166</v>
      </c>
    </row>
    <row r="58" spans="1:10" ht="11.25" customHeight="1" x14ac:dyDescent="0.2">
      <c r="A58" s="34">
        <v>6</v>
      </c>
      <c r="B58" s="34" t="s">
        <v>167</v>
      </c>
      <c r="D58" s="34">
        <v>6</v>
      </c>
      <c r="E58" s="34" t="s">
        <v>180</v>
      </c>
      <c r="G58" s="34">
        <v>47</v>
      </c>
      <c r="H58" s="34" t="s">
        <v>168</v>
      </c>
      <c r="I58" s="34"/>
      <c r="J58" s="10"/>
    </row>
    <row r="59" spans="1:10" x14ac:dyDescent="0.2">
      <c r="A59" s="34">
        <v>7</v>
      </c>
      <c r="B59" s="34" t="s">
        <v>177</v>
      </c>
      <c r="D59" s="34">
        <v>7</v>
      </c>
      <c r="E59" s="34" t="s">
        <v>170</v>
      </c>
      <c r="G59" s="34">
        <v>48</v>
      </c>
      <c r="H59" s="34" t="s">
        <v>290</v>
      </c>
      <c r="I59" s="34"/>
    </row>
    <row r="60" spans="1:10" x14ac:dyDescent="0.2">
      <c r="A60" s="34">
        <v>8</v>
      </c>
      <c r="B60" s="34" t="s">
        <v>169</v>
      </c>
      <c r="D60" s="34">
        <v>8</v>
      </c>
      <c r="E60" s="34" t="s">
        <v>174</v>
      </c>
      <c r="G60" s="34">
        <v>49</v>
      </c>
      <c r="H60" s="34" t="s">
        <v>291</v>
      </c>
      <c r="I60" s="34"/>
    </row>
    <row r="61" spans="1:10" x14ac:dyDescent="0.2">
      <c r="A61" s="34">
        <v>9</v>
      </c>
      <c r="B61" s="34" t="s">
        <v>171</v>
      </c>
      <c r="D61" s="34">
        <v>9</v>
      </c>
      <c r="E61" s="34" t="s">
        <v>158</v>
      </c>
      <c r="G61" s="34">
        <v>50</v>
      </c>
      <c r="H61" s="34" t="s">
        <v>175</v>
      </c>
      <c r="I61" s="34"/>
    </row>
    <row r="62" spans="1:10" x14ac:dyDescent="0.2">
      <c r="A62" s="34">
        <v>10</v>
      </c>
      <c r="B62" s="34" t="s">
        <v>173</v>
      </c>
      <c r="D62" s="34">
        <v>10</v>
      </c>
      <c r="E62" s="34" t="s">
        <v>185</v>
      </c>
      <c r="G62" s="34">
        <v>51</v>
      </c>
      <c r="H62" s="34" t="s">
        <v>178</v>
      </c>
    </row>
    <row r="63" spans="1:10" x14ac:dyDescent="0.2">
      <c r="A63" s="34">
        <v>11</v>
      </c>
      <c r="B63" s="34" t="s">
        <v>176</v>
      </c>
      <c r="D63" s="34">
        <v>11</v>
      </c>
      <c r="E63" s="34" t="s">
        <v>275</v>
      </c>
      <c r="G63" s="34">
        <v>52</v>
      </c>
      <c r="H63" s="34" t="s">
        <v>292</v>
      </c>
      <c r="I63" s="34"/>
    </row>
    <row r="64" spans="1:10" x14ac:dyDescent="0.2">
      <c r="A64" s="34">
        <v>12</v>
      </c>
      <c r="B64" s="34" t="s">
        <v>182</v>
      </c>
      <c r="D64" s="34">
        <v>12</v>
      </c>
      <c r="E64" s="34" t="s">
        <v>179</v>
      </c>
      <c r="G64" s="34">
        <v>53</v>
      </c>
      <c r="H64" s="34" t="s">
        <v>293</v>
      </c>
    </row>
    <row r="65" spans="1:9" x14ac:dyDescent="0.2">
      <c r="A65" s="34">
        <v>13</v>
      </c>
      <c r="B65" s="34" t="s">
        <v>184</v>
      </c>
      <c r="D65" s="34">
        <v>13</v>
      </c>
      <c r="E65" s="34" t="s">
        <v>188</v>
      </c>
      <c r="G65" s="34">
        <v>54</v>
      </c>
      <c r="H65" s="55" t="s">
        <v>181</v>
      </c>
      <c r="I65" s="34"/>
    </row>
    <row r="66" spans="1:9" x14ac:dyDescent="0.2">
      <c r="A66" s="34">
        <v>14</v>
      </c>
      <c r="B66" s="34" t="s">
        <v>187</v>
      </c>
      <c r="D66" s="34">
        <v>14</v>
      </c>
      <c r="E66" s="34" t="s">
        <v>191</v>
      </c>
      <c r="G66" s="34">
        <v>55</v>
      </c>
      <c r="H66" s="55" t="s">
        <v>186</v>
      </c>
      <c r="I66" s="34"/>
    </row>
    <row r="67" spans="1:9" x14ac:dyDescent="0.2">
      <c r="A67" s="34">
        <v>15</v>
      </c>
      <c r="B67" s="34" t="s">
        <v>190</v>
      </c>
      <c r="D67" s="34">
        <v>15</v>
      </c>
      <c r="E67" s="34" t="s">
        <v>194</v>
      </c>
      <c r="G67" s="34">
        <v>56</v>
      </c>
      <c r="H67" s="55" t="s">
        <v>189</v>
      </c>
    </row>
    <row r="68" spans="1:9" x14ac:dyDescent="0.2">
      <c r="A68" s="34">
        <v>16</v>
      </c>
      <c r="B68" s="34" t="s">
        <v>213</v>
      </c>
      <c r="D68" s="34">
        <v>16</v>
      </c>
      <c r="E68" s="34" t="s">
        <v>197</v>
      </c>
      <c r="G68" s="34">
        <v>57</v>
      </c>
      <c r="H68" s="34" t="s">
        <v>192</v>
      </c>
    </row>
    <row r="69" spans="1:9" x14ac:dyDescent="0.2">
      <c r="A69" s="34">
        <v>17</v>
      </c>
      <c r="B69" s="34" t="s">
        <v>193</v>
      </c>
      <c r="D69" s="34">
        <v>17</v>
      </c>
      <c r="E69" s="34" t="s">
        <v>200</v>
      </c>
      <c r="G69" s="34">
        <v>58</v>
      </c>
      <c r="H69" s="34" t="s">
        <v>195</v>
      </c>
    </row>
    <row r="70" spans="1:9" x14ac:dyDescent="0.2">
      <c r="A70" s="34">
        <v>18</v>
      </c>
      <c r="B70" s="34" t="s">
        <v>196</v>
      </c>
      <c r="D70" s="34">
        <v>18</v>
      </c>
      <c r="E70" s="34" t="s">
        <v>205</v>
      </c>
      <c r="G70" s="34">
        <v>59</v>
      </c>
      <c r="H70" s="34" t="s">
        <v>198</v>
      </c>
    </row>
    <row r="71" spans="1:9" s="1" customFormat="1" ht="15" x14ac:dyDescent="0.2">
      <c r="A71" s="34">
        <v>19</v>
      </c>
      <c r="B71" s="34" t="s">
        <v>199</v>
      </c>
      <c r="C71" s="34"/>
      <c r="D71" s="34">
        <v>19</v>
      </c>
      <c r="E71" s="34" t="s">
        <v>208</v>
      </c>
      <c r="F71" s="34"/>
      <c r="G71" s="34">
        <v>60</v>
      </c>
      <c r="H71" s="55" t="s">
        <v>201</v>
      </c>
      <c r="I71" s="34"/>
    </row>
    <row r="72" spans="1:9" s="1" customFormat="1" ht="15" x14ac:dyDescent="0.2">
      <c r="A72" s="34">
        <v>20</v>
      </c>
      <c r="B72" s="34" t="s">
        <v>202</v>
      </c>
      <c r="C72" s="34"/>
      <c r="D72" s="34">
        <v>20</v>
      </c>
      <c r="E72" s="34" t="s">
        <v>211</v>
      </c>
      <c r="F72" s="34"/>
      <c r="G72" s="34">
        <v>61</v>
      </c>
      <c r="H72" s="34" t="s">
        <v>203</v>
      </c>
    </row>
    <row r="73" spans="1:9" s="1" customFormat="1" ht="15.75" x14ac:dyDescent="0.25">
      <c r="A73" s="34">
        <v>21</v>
      </c>
      <c r="B73" s="34" t="s">
        <v>204</v>
      </c>
      <c r="C73" s="34"/>
      <c r="D73" s="34">
        <v>21</v>
      </c>
      <c r="E73" s="4" t="s">
        <v>282</v>
      </c>
      <c r="F73" s="34"/>
      <c r="G73" s="34">
        <v>62</v>
      </c>
      <c r="H73" s="55" t="s">
        <v>206</v>
      </c>
      <c r="I73" s="34"/>
    </row>
    <row r="74" spans="1:9" s="1" customFormat="1" ht="15" x14ac:dyDescent="0.2">
      <c r="A74" s="34">
        <v>22</v>
      </c>
      <c r="B74" s="34" t="s">
        <v>207</v>
      </c>
      <c r="C74" s="34"/>
      <c r="D74" s="34">
        <v>22</v>
      </c>
      <c r="E74" s="34" t="s">
        <v>216</v>
      </c>
      <c r="F74" s="34"/>
      <c r="G74" s="34">
        <v>63</v>
      </c>
      <c r="H74" s="34" t="s">
        <v>209</v>
      </c>
      <c r="I74" s="34"/>
    </row>
    <row r="75" spans="1:9" s="1" customFormat="1" ht="15" x14ac:dyDescent="0.2">
      <c r="A75" s="34">
        <v>23</v>
      </c>
      <c r="B75" s="34" t="s">
        <v>253</v>
      </c>
      <c r="C75" s="34"/>
      <c r="D75" s="34">
        <v>23</v>
      </c>
      <c r="E75" s="34" t="s">
        <v>218</v>
      </c>
      <c r="F75" s="34"/>
      <c r="G75" s="34">
        <v>64</v>
      </c>
      <c r="H75" s="34" t="s">
        <v>214</v>
      </c>
      <c r="I75" s="34"/>
    </row>
    <row r="76" spans="1:9" s="1" customFormat="1" ht="15" x14ac:dyDescent="0.2">
      <c r="A76" s="34">
        <v>24</v>
      </c>
      <c r="B76" s="34" t="s">
        <v>210</v>
      </c>
      <c r="C76" s="34"/>
      <c r="D76" s="34">
        <v>24</v>
      </c>
      <c r="E76" s="34" t="s">
        <v>220</v>
      </c>
      <c r="F76" s="34"/>
      <c r="G76" s="34">
        <v>65</v>
      </c>
      <c r="H76" s="55" t="s">
        <v>228</v>
      </c>
      <c r="I76" s="34"/>
    </row>
    <row r="77" spans="1:9" s="1" customFormat="1" ht="15" x14ac:dyDescent="0.2">
      <c r="A77" s="34">
        <v>25</v>
      </c>
      <c r="B77" s="55" t="s">
        <v>212</v>
      </c>
      <c r="C77" s="34"/>
      <c r="D77" s="34">
        <v>25</v>
      </c>
      <c r="E77" s="34" t="s">
        <v>223</v>
      </c>
      <c r="F77" s="34"/>
      <c r="G77" s="34">
        <v>66</v>
      </c>
      <c r="H77" s="55" t="s">
        <v>233</v>
      </c>
      <c r="I77" s="34"/>
    </row>
    <row r="78" spans="1:9" s="1" customFormat="1" ht="15" x14ac:dyDescent="0.2">
      <c r="A78" s="34">
        <v>26</v>
      </c>
      <c r="B78" t="s">
        <v>215</v>
      </c>
      <c r="C78" s="34"/>
      <c r="D78" s="34">
        <v>26</v>
      </c>
      <c r="E78" s="34" t="s">
        <v>226</v>
      </c>
      <c r="F78" s="34"/>
      <c r="G78" s="34">
        <v>67</v>
      </c>
      <c r="H78" s="55" t="s">
        <v>219</v>
      </c>
      <c r="I78" s="34"/>
    </row>
    <row r="79" spans="1:9" s="1" customFormat="1" ht="15" x14ac:dyDescent="0.2">
      <c r="A79" s="34">
        <v>27</v>
      </c>
      <c r="B79" s="55" t="s">
        <v>217</v>
      </c>
      <c r="C79" s="34"/>
      <c r="D79" s="34">
        <v>27</v>
      </c>
      <c r="E79" s="34" t="s">
        <v>229</v>
      </c>
      <c r="F79" s="34"/>
      <c r="G79" s="34">
        <v>68</v>
      </c>
      <c r="H79" s="55" t="s">
        <v>221</v>
      </c>
      <c r="I79" s="34"/>
    </row>
    <row r="80" spans="1:9" s="1" customFormat="1" ht="15" x14ac:dyDescent="0.2">
      <c r="A80" s="34">
        <v>28</v>
      </c>
      <c r="B80" s="34" t="s">
        <v>289</v>
      </c>
      <c r="C80" s="34"/>
      <c r="D80" s="34">
        <v>28</v>
      </c>
      <c r="E80" s="34" t="s">
        <v>232</v>
      </c>
      <c r="F80" s="34"/>
      <c r="G80" s="34">
        <v>69</v>
      </c>
      <c r="H80" s="55" t="s">
        <v>227</v>
      </c>
      <c r="I80" s="34"/>
    </row>
    <row r="81" spans="1:9" s="1" customFormat="1" ht="15" x14ac:dyDescent="0.2">
      <c r="A81" s="34">
        <v>29</v>
      </c>
      <c r="B81" s="34" t="s">
        <v>172</v>
      </c>
      <c r="C81" s="34"/>
      <c r="D81" s="34">
        <v>29</v>
      </c>
      <c r="E81" s="34" t="s">
        <v>235</v>
      </c>
      <c r="F81" s="34"/>
      <c r="G81" s="34">
        <v>70</v>
      </c>
      <c r="H81" s="34" t="s">
        <v>296</v>
      </c>
      <c r="I81" s="34"/>
    </row>
    <row r="82" spans="1:9" s="1" customFormat="1" ht="15" x14ac:dyDescent="0.2">
      <c r="A82" s="34">
        <v>30</v>
      </c>
      <c r="B82" s="55" t="s">
        <v>86</v>
      </c>
      <c r="C82" s="34"/>
      <c r="D82" s="34">
        <v>30</v>
      </c>
      <c r="E82" s="34" t="s">
        <v>238</v>
      </c>
      <c r="F82" s="34"/>
      <c r="G82" s="34">
        <v>71</v>
      </c>
      <c r="H82" s="34" t="s">
        <v>295</v>
      </c>
      <c r="I82" s="34"/>
    </row>
    <row r="83" spans="1:9" s="1" customFormat="1" ht="15" x14ac:dyDescent="0.2">
      <c r="A83" s="34">
        <v>31</v>
      </c>
      <c r="B83" s="55" t="s">
        <v>222</v>
      </c>
      <c r="C83" s="34"/>
      <c r="D83" s="34">
        <v>31</v>
      </c>
      <c r="E83" s="34" t="s">
        <v>241</v>
      </c>
      <c r="F83" s="34"/>
      <c r="G83" s="34">
        <v>72</v>
      </c>
      <c r="H83" s="34" t="s">
        <v>297</v>
      </c>
      <c r="I83" s="34"/>
    </row>
    <row r="84" spans="1:9" s="1" customFormat="1" ht="15" x14ac:dyDescent="0.2">
      <c r="A84" s="34">
        <v>32</v>
      </c>
      <c r="B84" s="55" t="s">
        <v>225</v>
      </c>
      <c r="C84" s="34"/>
      <c r="D84" s="34">
        <v>32</v>
      </c>
      <c r="E84" s="55" t="s">
        <v>157</v>
      </c>
      <c r="F84" s="34"/>
      <c r="G84" s="34">
        <v>73</v>
      </c>
      <c r="H84" s="55" t="s">
        <v>236</v>
      </c>
      <c r="I84" s="34"/>
    </row>
    <row r="85" spans="1:9" s="1" customFormat="1" ht="15" x14ac:dyDescent="0.2">
      <c r="A85" s="34">
        <v>33</v>
      </c>
      <c r="B85" s="55" t="s">
        <v>230</v>
      </c>
      <c r="C85" s="34"/>
      <c r="D85" s="34">
        <v>33</v>
      </c>
      <c r="E85" s="34" t="s">
        <v>160</v>
      </c>
      <c r="F85" s="34"/>
      <c r="G85" s="34">
        <v>74</v>
      </c>
      <c r="H85" s="34" t="s">
        <v>239</v>
      </c>
      <c r="I85" s="34"/>
    </row>
    <row r="86" spans="1:9" s="1" customFormat="1" ht="15" x14ac:dyDescent="0.2">
      <c r="A86" s="34">
        <v>34</v>
      </c>
      <c r="B86" s="55" t="s">
        <v>231</v>
      </c>
      <c r="C86" s="34"/>
      <c r="D86" s="34">
        <v>34</v>
      </c>
      <c r="E86" s="55" t="s">
        <v>163</v>
      </c>
      <c r="F86" s="34"/>
      <c r="G86" s="34">
        <v>75</v>
      </c>
      <c r="H86" s="34" t="s">
        <v>240</v>
      </c>
      <c r="I86" s="34"/>
    </row>
    <row r="87" spans="1:9" s="1" customFormat="1" ht="15" x14ac:dyDescent="0.2">
      <c r="A87" s="34">
        <v>35</v>
      </c>
      <c r="B87" s="55" t="s">
        <v>224</v>
      </c>
      <c r="C87" s="34"/>
      <c r="D87" s="34">
        <v>35</v>
      </c>
      <c r="E87" s="34" t="s">
        <v>283</v>
      </c>
      <c r="F87" s="34"/>
      <c r="G87" s="34">
        <v>76</v>
      </c>
      <c r="H87" s="55" t="s">
        <v>243</v>
      </c>
      <c r="I87" s="34"/>
    </row>
    <row r="88" spans="1:9" s="1" customFormat="1" ht="15" x14ac:dyDescent="0.2">
      <c r="A88" s="34">
        <v>36</v>
      </c>
      <c r="B88" s="55" t="s">
        <v>234</v>
      </c>
      <c r="C88" s="34"/>
      <c r="D88" s="34">
        <v>36</v>
      </c>
      <c r="E88" s="55" t="s">
        <v>244</v>
      </c>
      <c r="F88" s="34"/>
      <c r="G88" s="34">
        <v>77</v>
      </c>
      <c r="H88" s="55" t="s">
        <v>245</v>
      </c>
      <c r="I88" s="34"/>
    </row>
    <row r="89" spans="1:9" x14ac:dyDescent="0.2">
      <c r="A89" s="34">
        <v>37</v>
      </c>
      <c r="B89" s="55" t="s">
        <v>237</v>
      </c>
      <c r="D89" s="34">
        <v>37</v>
      </c>
      <c r="E89" s="34" t="s">
        <v>246</v>
      </c>
      <c r="G89" s="34">
        <v>78</v>
      </c>
      <c r="H89" s="55" t="s">
        <v>247</v>
      </c>
      <c r="I89" s="34"/>
    </row>
    <row r="90" spans="1:9" ht="15" x14ac:dyDescent="0.2">
      <c r="B90" s="1"/>
      <c r="D90" s="34">
        <v>38</v>
      </c>
      <c r="E90" s="55" t="s">
        <v>248</v>
      </c>
      <c r="G90" s="34">
        <v>79</v>
      </c>
      <c r="H90" s="55" t="s">
        <v>250</v>
      </c>
      <c r="I90" s="34"/>
    </row>
    <row r="91" spans="1:9" x14ac:dyDescent="0.2">
      <c r="D91" s="34">
        <v>39</v>
      </c>
      <c r="E91" s="55" t="s">
        <v>249</v>
      </c>
      <c r="G91" s="34">
        <v>80</v>
      </c>
      <c r="H91" s="55" t="s">
        <v>252</v>
      </c>
      <c r="I91" s="34"/>
    </row>
    <row r="92" spans="1:9" x14ac:dyDescent="0.2">
      <c r="D92" s="34">
        <v>40</v>
      </c>
      <c r="E92" s="34" t="s">
        <v>251</v>
      </c>
      <c r="G92" s="34">
        <v>81</v>
      </c>
      <c r="H92" s="55" t="s">
        <v>254</v>
      </c>
      <c r="I92" s="34"/>
    </row>
    <row r="93" spans="1:9" x14ac:dyDescent="0.2">
      <c r="D93" s="34">
        <v>41</v>
      </c>
      <c r="E93" s="34" t="s">
        <v>155</v>
      </c>
      <c r="I93" s="34"/>
    </row>
    <row r="94" spans="1:9" ht="15.75" x14ac:dyDescent="0.25">
      <c r="A94" s="4" t="s">
        <v>63</v>
      </c>
      <c r="B94" s="4"/>
      <c r="C94" s="4"/>
      <c r="D94" s="4" t="s">
        <v>61</v>
      </c>
      <c r="F94" s="1"/>
      <c r="I94" s="34"/>
    </row>
    <row r="95" spans="1:9" x14ac:dyDescent="0.2">
      <c r="A95" s="34" t="s">
        <v>62</v>
      </c>
      <c r="D95" s="34" t="s">
        <v>55</v>
      </c>
      <c r="I95" s="34"/>
    </row>
    <row r="96" spans="1:9" x14ac:dyDescent="0.2">
      <c r="I96" s="34"/>
    </row>
    <row r="97" spans="8:8" ht="15.75" x14ac:dyDescent="0.25">
      <c r="H97" s="4"/>
    </row>
    <row r="98" spans="8:8" ht="15.75" x14ac:dyDescent="0.25">
      <c r="H98" s="4"/>
    </row>
    <row r="99" spans="8:8" ht="15.75" x14ac:dyDescent="0.25">
      <c r="H99" s="4"/>
    </row>
  </sheetData>
  <mergeCells count="2">
    <mergeCell ref="A50:I50"/>
    <mergeCell ref="A51:I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5D79-E9B5-403E-A820-52960F694973}">
  <dimension ref="A1:O77"/>
  <sheetViews>
    <sheetView topLeftCell="A37" zoomScale="110" zoomScaleNormal="110" workbookViewId="0">
      <selection activeCell="O53" sqref="O53"/>
    </sheetView>
  </sheetViews>
  <sheetFormatPr defaultRowHeight="12.75" x14ac:dyDescent="0.2"/>
  <cols>
    <col min="1" max="1" width="10" customWidth="1"/>
    <col min="2" max="2" width="6.28515625" customWidth="1"/>
    <col min="3" max="3" width="23.5703125" customWidth="1"/>
    <col min="4" max="4" width="9.140625" customWidth="1"/>
    <col min="5" max="5" width="8.28515625" customWidth="1"/>
    <col min="6" max="7" width="8.5703125" customWidth="1"/>
    <col min="8" max="8" width="7.85546875" customWidth="1"/>
    <col min="10" max="10" width="9.7109375" customWidth="1"/>
  </cols>
  <sheetData>
    <row r="1" spans="1:8" ht="26.25" x14ac:dyDescent="0.4">
      <c r="A1" s="96" t="s">
        <v>72</v>
      </c>
    </row>
    <row r="2" spans="1:8" ht="13.5" thickBot="1" x14ac:dyDescent="0.25"/>
    <row r="3" spans="1:8" ht="13.5" thickBot="1" x14ac:dyDescent="0.25">
      <c r="A3" s="94" t="s">
        <v>73</v>
      </c>
      <c r="B3" s="95" t="s">
        <v>0</v>
      </c>
      <c r="C3" s="95" t="s">
        <v>74</v>
      </c>
      <c r="D3" s="95" t="s">
        <v>75</v>
      </c>
      <c r="E3" s="95" t="s">
        <v>76</v>
      </c>
      <c r="F3" s="99" t="s">
        <v>77</v>
      </c>
    </row>
    <row r="4" spans="1:8" ht="15.75" x14ac:dyDescent="0.25">
      <c r="A4" s="130" t="s">
        <v>302</v>
      </c>
      <c r="B4" s="141" t="s">
        <v>79</v>
      </c>
      <c r="C4" s="121" t="s">
        <v>303</v>
      </c>
      <c r="D4" s="89">
        <f>7/10</f>
        <v>0.7</v>
      </c>
      <c r="E4" s="89">
        <f>6/12</f>
        <v>0.5</v>
      </c>
      <c r="F4" s="100">
        <f>7/8</f>
        <v>0.875</v>
      </c>
      <c r="G4" s="49"/>
      <c r="H4" s="49"/>
    </row>
    <row r="5" spans="1:8" ht="15.75" x14ac:dyDescent="0.25">
      <c r="A5" s="131"/>
      <c r="B5" s="142"/>
      <c r="C5" s="122" t="s">
        <v>304</v>
      </c>
      <c r="D5" s="50">
        <f>6/10</f>
        <v>0.6</v>
      </c>
      <c r="E5" s="50">
        <f>9/12</f>
        <v>0.75</v>
      </c>
      <c r="F5" s="101">
        <f>5/8</f>
        <v>0.625</v>
      </c>
      <c r="G5" s="49"/>
      <c r="H5" s="49"/>
    </row>
    <row r="6" spans="1:8" ht="15.75" x14ac:dyDescent="0.25">
      <c r="A6" s="131"/>
      <c r="B6" s="142"/>
      <c r="C6" s="122" t="s">
        <v>305</v>
      </c>
      <c r="D6" s="50">
        <f>4/6</f>
        <v>0.66666666666666663</v>
      </c>
      <c r="E6" s="52">
        <f>4/12</f>
        <v>0.33333333333333331</v>
      </c>
      <c r="F6" s="101">
        <v>0.5</v>
      </c>
      <c r="G6" s="49"/>
      <c r="H6" s="49"/>
    </row>
    <row r="7" spans="1:8" ht="15.75" x14ac:dyDescent="0.25">
      <c r="A7" s="131"/>
      <c r="B7" s="142"/>
      <c r="C7" s="122" t="s">
        <v>306</v>
      </c>
      <c r="D7" s="50">
        <f>9/10</f>
        <v>0.9</v>
      </c>
      <c r="E7" s="50">
        <f>7/12</f>
        <v>0.58333333333333337</v>
      </c>
      <c r="F7" s="101">
        <v>0.88</v>
      </c>
      <c r="G7" s="49"/>
      <c r="H7" s="49"/>
    </row>
    <row r="8" spans="1:8" ht="15.75" x14ac:dyDescent="0.25">
      <c r="A8" s="131"/>
      <c r="B8" s="142"/>
      <c r="C8" s="122" t="s">
        <v>307</v>
      </c>
      <c r="D8" s="50">
        <f>5/6</f>
        <v>0.83333333333333337</v>
      </c>
      <c r="E8" s="50">
        <v>0.5</v>
      </c>
      <c r="F8" s="101">
        <v>0.88</v>
      </c>
      <c r="G8" s="49"/>
      <c r="H8" s="49"/>
    </row>
    <row r="9" spans="1:8" ht="15.75" x14ac:dyDescent="0.25">
      <c r="A9" s="131"/>
      <c r="B9" s="142"/>
      <c r="C9" s="122" t="s">
        <v>308</v>
      </c>
      <c r="D9" s="50">
        <f>8/10</f>
        <v>0.8</v>
      </c>
      <c r="E9" s="50">
        <f>9/12</f>
        <v>0.75</v>
      </c>
      <c r="F9" s="101">
        <v>0.88</v>
      </c>
      <c r="G9" s="49"/>
      <c r="H9" s="49"/>
    </row>
    <row r="10" spans="1:8" ht="15.75" x14ac:dyDescent="0.25">
      <c r="A10" s="131"/>
      <c r="B10" s="142"/>
      <c r="C10" s="122" t="s">
        <v>309</v>
      </c>
      <c r="D10" s="50">
        <f>7/10</f>
        <v>0.7</v>
      </c>
      <c r="E10" s="50">
        <f>8/12</f>
        <v>0.66666666666666663</v>
      </c>
      <c r="F10" s="101">
        <v>0.88</v>
      </c>
      <c r="G10" s="49"/>
      <c r="H10" s="49"/>
    </row>
    <row r="11" spans="1:8" ht="15.75" x14ac:dyDescent="0.25">
      <c r="A11" s="131"/>
      <c r="B11" s="142"/>
      <c r="C11" s="123" t="s">
        <v>310</v>
      </c>
      <c r="D11" s="52">
        <f>3/10</f>
        <v>0.3</v>
      </c>
      <c r="E11" s="50">
        <f>5/12</f>
        <v>0.41666666666666669</v>
      </c>
      <c r="F11" s="101">
        <v>0.88</v>
      </c>
      <c r="G11" s="49"/>
      <c r="H11" s="49"/>
    </row>
    <row r="12" spans="1:8" ht="15.75" x14ac:dyDescent="0.25">
      <c r="A12" s="131"/>
      <c r="B12" s="142"/>
      <c r="C12" s="123" t="s">
        <v>311</v>
      </c>
      <c r="D12" s="53">
        <f>10/10</f>
        <v>1</v>
      </c>
      <c r="E12" s="50">
        <f>8/12</f>
        <v>0.66666666666666663</v>
      </c>
      <c r="F12" s="101">
        <v>0.88</v>
      </c>
      <c r="G12" s="49"/>
      <c r="H12" s="49"/>
    </row>
    <row r="13" spans="1:8" ht="15.75" x14ac:dyDescent="0.25">
      <c r="A13" s="131"/>
      <c r="B13" s="142"/>
      <c r="C13" s="123" t="s">
        <v>312</v>
      </c>
      <c r="D13" s="53">
        <f>6/10</f>
        <v>0.6</v>
      </c>
      <c r="E13" s="50">
        <f>8/12</f>
        <v>0.66666666666666663</v>
      </c>
      <c r="F13" s="101">
        <f>5/8</f>
        <v>0.625</v>
      </c>
      <c r="G13" s="49"/>
      <c r="H13" s="49"/>
    </row>
    <row r="14" spans="1:8" ht="15" customHeight="1" x14ac:dyDescent="0.25">
      <c r="A14" s="131"/>
      <c r="B14" s="142"/>
      <c r="C14" s="123" t="s">
        <v>313</v>
      </c>
      <c r="D14" s="53">
        <f>5/6</f>
        <v>0.83333333333333337</v>
      </c>
      <c r="E14" s="50">
        <f>5/12</f>
        <v>0.41666666666666669</v>
      </c>
      <c r="F14" s="101">
        <f>6/8</f>
        <v>0.75</v>
      </c>
      <c r="G14" s="49"/>
      <c r="H14" s="49"/>
    </row>
    <row r="15" spans="1:8" ht="18" x14ac:dyDescent="0.25">
      <c r="A15" s="131"/>
      <c r="B15" s="142"/>
      <c r="C15" s="113" t="s">
        <v>83</v>
      </c>
      <c r="D15" s="54">
        <f>8/11</f>
        <v>0.72727272727272729</v>
      </c>
      <c r="E15" s="54">
        <f>5/11</f>
        <v>0.45454545454545453</v>
      </c>
      <c r="F15" s="103">
        <f>8/11</f>
        <v>0.72727272727272729</v>
      </c>
      <c r="G15" s="49"/>
      <c r="H15" s="49"/>
    </row>
    <row r="16" spans="1:8" ht="18.75" thickBot="1" x14ac:dyDescent="0.3">
      <c r="A16" s="132"/>
      <c r="B16" s="143"/>
      <c r="C16" s="114" t="s">
        <v>84</v>
      </c>
      <c r="D16" s="90">
        <v>0.91</v>
      </c>
      <c r="E16" s="90">
        <f>10/11</f>
        <v>0.90909090909090906</v>
      </c>
      <c r="F16" s="104">
        <v>1</v>
      </c>
      <c r="G16" s="49"/>
      <c r="H16" s="49"/>
    </row>
    <row r="17" spans="1:8" ht="15.75" x14ac:dyDescent="0.2">
      <c r="A17" s="130" t="s">
        <v>302</v>
      </c>
      <c r="B17" s="144" t="s">
        <v>82</v>
      </c>
      <c r="C17" s="91" t="s">
        <v>314</v>
      </c>
      <c r="D17" s="92">
        <v>0.3</v>
      </c>
      <c r="E17" s="92">
        <v>0.3</v>
      </c>
      <c r="F17" s="100">
        <v>0.4</v>
      </c>
      <c r="G17" s="49"/>
      <c r="H17" s="49"/>
    </row>
    <row r="18" spans="1:8" ht="15.75" x14ac:dyDescent="0.2">
      <c r="A18" s="131"/>
      <c r="B18" s="145"/>
      <c r="C18" s="93" t="s">
        <v>315</v>
      </c>
      <c r="D18" s="52">
        <v>0.3</v>
      </c>
      <c r="E18" s="52">
        <v>0.3</v>
      </c>
      <c r="F18" s="102">
        <v>0.3</v>
      </c>
      <c r="G18" s="49"/>
      <c r="H18" s="49"/>
    </row>
    <row r="19" spans="1:8" ht="15.75" x14ac:dyDescent="0.2">
      <c r="A19" s="131"/>
      <c r="B19" s="145"/>
      <c r="C19" s="93" t="s">
        <v>316</v>
      </c>
      <c r="D19" s="50">
        <v>0.4</v>
      </c>
      <c r="E19" s="50">
        <v>0.4</v>
      </c>
      <c r="F19" s="101">
        <v>0.4</v>
      </c>
      <c r="G19" s="49"/>
      <c r="H19" s="49"/>
    </row>
    <row r="20" spans="1:8" ht="16.5" customHeight="1" x14ac:dyDescent="0.2">
      <c r="A20" s="131"/>
      <c r="B20" s="145"/>
      <c r="C20" s="93" t="s">
        <v>119</v>
      </c>
      <c r="D20" s="50">
        <v>0.4</v>
      </c>
      <c r="E20" s="50">
        <v>0.4</v>
      </c>
      <c r="F20" s="101">
        <v>0.5</v>
      </c>
      <c r="G20" s="49"/>
      <c r="H20" s="49"/>
    </row>
    <row r="21" spans="1:8" ht="15.75" x14ac:dyDescent="0.2">
      <c r="A21" s="131"/>
      <c r="B21" s="145"/>
      <c r="C21" s="93" t="s">
        <v>120</v>
      </c>
      <c r="D21" s="50">
        <v>0.4</v>
      </c>
      <c r="E21" s="50">
        <v>0.4</v>
      </c>
      <c r="F21" s="101">
        <v>0.4</v>
      </c>
      <c r="G21" s="49"/>
      <c r="H21" s="49"/>
    </row>
    <row r="22" spans="1:8" ht="15.75" x14ac:dyDescent="0.2">
      <c r="A22" s="131"/>
      <c r="B22" s="145"/>
      <c r="C22" s="93" t="s">
        <v>317</v>
      </c>
      <c r="D22" s="52">
        <v>0.3</v>
      </c>
      <c r="E22" s="52">
        <v>0.3</v>
      </c>
      <c r="F22" s="101">
        <v>0.4</v>
      </c>
      <c r="G22" s="49"/>
      <c r="H22" s="49"/>
    </row>
    <row r="23" spans="1:8" ht="15.75" x14ac:dyDescent="0.2">
      <c r="A23" s="131"/>
      <c r="B23" s="145"/>
      <c r="C23" s="93" t="s">
        <v>318</v>
      </c>
      <c r="D23" s="50">
        <v>0.5</v>
      </c>
      <c r="E23" s="50">
        <v>0.6</v>
      </c>
      <c r="F23" s="101">
        <v>0.5</v>
      </c>
      <c r="G23" s="49"/>
      <c r="H23" s="49"/>
    </row>
    <row r="24" spans="1:8" ht="15.75" x14ac:dyDescent="0.2">
      <c r="A24" s="131"/>
      <c r="B24" s="145"/>
      <c r="C24" s="93" t="s">
        <v>319</v>
      </c>
      <c r="D24" s="50">
        <v>0.5</v>
      </c>
      <c r="E24" s="50">
        <v>0.6</v>
      </c>
      <c r="F24" s="101">
        <v>0.6</v>
      </c>
      <c r="G24" s="49"/>
      <c r="H24" s="49"/>
    </row>
    <row r="25" spans="1:8" ht="15.75" x14ac:dyDescent="0.2">
      <c r="A25" s="131"/>
      <c r="B25" s="145"/>
      <c r="C25" s="93" t="s">
        <v>320</v>
      </c>
      <c r="D25" s="50">
        <v>0.4</v>
      </c>
      <c r="E25" s="50">
        <v>0.4</v>
      </c>
      <c r="F25" s="101">
        <v>0.4</v>
      </c>
      <c r="G25" s="49"/>
      <c r="H25" s="49"/>
    </row>
    <row r="26" spans="1:8" ht="15.75" x14ac:dyDescent="0.2">
      <c r="A26" s="131"/>
      <c r="B26" s="145"/>
      <c r="C26" s="93" t="s">
        <v>321</v>
      </c>
      <c r="D26" s="50">
        <v>0.5</v>
      </c>
      <c r="E26" s="50">
        <v>0.5</v>
      </c>
      <c r="F26" s="101">
        <v>0.4</v>
      </c>
      <c r="G26" s="49"/>
      <c r="H26" s="49"/>
    </row>
    <row r="27" spans="1:8" ht="15.75" x14ac:dyDescent="0.2">
      <c r="A27" s="131"/>
      <c r="B27" s="145"/>
      <c r="C27" s="93" t="s">
        <v>121</v>
      </c>
      <c r="D27" s="52">
        <v>0.3</v>
      </c>
      <c r="E27" s="52">
        <v>0.3</v>
      </c>
      <c r="F27" s="102">
        <v>0.3</v>
      </c>
      <c r="G27" s="49"/>
      <c r="H27" s="49"/>
    </row>
    <row r="28" spans="1:8" ht="15.75" x14ac:dyDescent="0.2">
      <c r="A28" s="131"/>
      <c r="B28" s="145"/>
      <c r="C28" s="93" t="s">
        <v>322</v>
      </c>
      <c r="D28" s="50">
        <v>0.5</v>
      </c>
      <c r="E28" s="50">
        <v>0.5</v>
      </c>
      <c r="F28" s="101">
        <v>0.5</v>
      </c>
      <c r="G28" s="49"/>
      <c r="H28" s="49"/>
    </row>
    <row r="29" spans="1:8" ht="15.75" x14ac:dyDescent="0.2">
      <c r="A29" s="131"/>
      <c r="B29" s="145"/>
      <c r="C29" s="93" t="s">
        <v>323</v>
      </c>
      <c r="D29" s="50">
        <v>0.5</v>
      </c>
      <c r="E29" s="50">
        <v>0.6</v>
      </c>
      <c r="F29" s="101">
        <v>0.6</v>
      </c>
      <c r="G29" s="49"/>
      <c r="H29" s="49"/>
    </row>
    <row r="30" spans="1:8" ht="15.75" x14ac:dyDescent="0.2">
      <c r="A30" s="131"/>
      <c r="B30" s="145"/>
      <c r="C30" s="93" t="s">
        <v>324</v>
      </c>
      <c r="D30" s="50">
        <v>0.4</v>
      </c>
      <c r="E30" s="50">
        <v>0.4</v>
      </c>
      <c r="F30" s="101">
        <v>0.5</v>
      </c>
      <c r="G30" s="49"/>
      <c r="H30" s="49"/>
    </row>
    <row r="31" spans="1:8" ht="31.5" x14ac:dyDescent="0.2">
      <c r="A31" s="131"/>
      <c r="B31" s="145"/>
      <c r="C31" s="93" t="s">
        <v>122</v>
      </c>
      <c r="D31" s="50">
        <v>0.4</v>
      </c>
      <c r="E31" s="50">
        <v>0.4</v>
      </c>
      <c r="F31" s="101">
        <v>0.5</v>
      </c>
      <c r="G31" s="49"/>
      <c r="H31" s="49"/>
    </row>
    <row r="32" spans="1:8" ht="15.75" x14ac:dyDescent="0.2">
      <c r="A32" s="131"/>
      <c r="B32" s="145"/>
      <c r="C32" s="93" t="s">
        <v>325</v>
      </c>
      <c r="D32" s="52">
        <v>0.3</v>
      </c>
      <c r="E32" s="52">
        <v>0.3</v>
      </c>
      <c r="F32" s="102">
        <v>0.3</v>
      </c>
      <c r="G32" s="49"/>
      <c r="H32" s="49"/>
    </row>
    <row r="33" spans="1:10" ht="15.75" x14ac:dyDescent="0.2">
      <c r="A33" s="131"/>
      <c r="B33" s="145"/>
      <c r="C33" s="93" t="s">
        <v>123</v>
      </c>
      <c r="D33" s="50">
        <v>0.5</v>
      </c>
      <c r="E33" s="50">
        <v>0.5</v>
      </c>
      <c r="F33" s="101">
        <v>0.5</v>
      </c>
      <c r="G33" s="49"/>
      <c r="H33" s="49"/>
    </row>
    <row r="34" spans="1:10" ht="18" x14ac:dyDescent="0.25">
      <c r="A34" s="131"/>
      <c r="B34" s="145"/>
      <c r="C34" s="117" t="s">
        <v>83</v>
      </c>
      <c r="D34" s="54">
        <v>0</v>
      </c>
      <c r="E34" s="54">
        <f>3/17</f>
        <v>0.17647058823529413</v>
      </c>
      <c r="F34" s="103">
        <f>2/17</f>
        <v>0.11764705882352941</v>
      </c>
      <c r="G34" s="49"/>
      <c r="H34" s="49"/>
    </row>
    <row r="35" spans="1:10" ht="18.75" thickBot="1" x14ac:dyDescent="0.3">
      <c r="A35" s="132"/>
      <c r="B35" s="146"/>
      <c r="C35" s="118" t="s">
        <v>84</v>
      </c>
      <c r="D35" s="90">
        <f>12/17</f>
        <v>0.70588235294117652</v>
      </c>
      <c r="E35" s="90">
        <v>0.71</v>
      </c>
      <c r="F35" s="104">
        <f>14/17</f>
        <v>0.82352941176470584</v>
      </c>
      <c r="G35" s="49"/>
      <c r="H35" s="49"/>
    </row>
    <row r="36" spans="1:10" ht="345" customHeight="1" x14ac:dyDescent="0.2">
      <c r="E36" s="49"/>
      <c r="F36" s="49"/>
      <c r="G36" s="49"/>
      <c r="H36" s="49"/>
    </row>
    <row r="37" spans="1:10" ht="63.75" customHeight="1" thickBot="1" x14ac:dyDescent="0.25">
      <c r="C37" s="140" t="s">
        <v>72</v>
      </c>
      <c r="D37" s="140"/>
      <c r="E37" s="140"/>
      <c r="F37" s="140"/>
      <c r="G37" s="49"/>
      <c r="H37" s="49"/>
    </row>
    <row r="38" spans="1:10" x14ac:dyDescent="0.2">
      <c r="A38" s="147" t="s">
        <v>73</v>
      </c>
      <c r="B38" s="133" t="s">
        <v>0</v>
      </c>
      <c r="C38" s="133" t="s">
        <v>74</v>
      </c>
      <c r="D38" s="133" t="s">
        <v>135</v>
      </c>
      <c r="E38" s="133" t="s">
        <v>136</v>
      </c>
      <c r="F38" s="133" t="s">
        <v>137</v>
      </c>
      <c r="G38" s="138" t="s">
        <v>76</v>
      </c>
      <c r="H38" s="135" t="s">
        <v>77</v>
      </c>
      <c r="I38" s="136"/>
      <c r="J38" s="137"/>
    </row>
    <row r="39" spans="1:10" ht="13.5" thickBot="1" x14ac:dyDescent="0.25">
      <c r="A39" s="148"/>
      <c r="B39" s="134"/>
      <c r="C39" s="134"/>
      <c r="D39" s="134"/>
      <c r="E39" s="134"/>
      <c r="F39" s="134"/>
      <c r="G39" s="139"/>
      <c r="H39" s="97" t="s">
        <v>24</v>
      </c>
      <c r="I39" s="97" t="s">
        <v>25</v>
      </c>
      <c r="J39" s="98" t="s">
        <v>78</v>
      </c>
    </row>
    <row r="40" spans="1:10" ht="15.75" x14ac:dyDescent="0.2">
      <c r="A40" s="130" t="s">
        <v>302</v>
      </c>
      <c r="B40" s="127" t="s">
        <v>80</v>
      </c>
      <c r="C40" s="115" t="s">
        <v>139</v>
      </c>
      <c r="D40" s="112">
        <v>0.4</v>
      </c>
      <c r="E40" s="89">
        <v>0.6</v>
      </c>
      <c r="F40" s="92">
        <f>7/20</f>
        <v>0.35</v>
      </c>
      <c r="G40" s="105">
        <v>0.57999999999999996</v>
      </c>
      <c r="H40" s="89">
        <v>0.5</v>
      </c>
      <c r="I40" s="89">
        <v>0.62</v>
      </c>
      <c r="J40" s="100">
        <v>0.62</v>
      </c>
    </row>
    <row r="41" spans="1:10" ht="15.75" x14ac:dyDescent="0.2">
      <c r="A41" s="131"/>
      <c r="B41" s="128"/>
      <c r="C41" s="116" t="s">
        <v>140</v>
      </c>
      <c r="D41" s="53">
        <v>0.4</v>
      </c>
      <c r="E41" s="50">
        <v>0.7</v>
      </c>
      <c r="F41" s="50">
        <f>11/20</f>
        <v>0.55000000000000004</v>
      </c>
      <c r="G41" s="49">
        <v>0.67</v>
      </c>
      <c r="H41" s="50">
        <v>0.5</v>
      </c>
      <c r="I41" s="50">
        <v>0.62</v>
      </c>
      <c r="J41" s="101">
        <v>0.62</v>
      </c>
    </row>
    <row r="42" spans="1:10" ht="15.75" x14ac:dyDescent="0.2">
      <c r="A42" s="131"/>
      <c r="B42" s="128"/>
      <c r="C42" s="116" t="s">
        <v>141</v>
      </c>
      <c r="D42" s="53">
        <v>0.6</v>
      </c>
      <c r="E42" s="50">
        <v>0.9</v>
      </c>
      <c r="F42" s="50">
        <f>11/20</f>
        <v>0.55000000000000004</v>
      </c>
      <c r="G42" s="49">
        <v>0.5</v>
      </c>
      <c r="H42" s="50">
        <v>0.5</v>
      </c>
      <c r="I42" s="50">
        <v>0.62</v>
      </c>
      <c r="J42" s="101">
        <v>0.62</v>
      </c>
    </row>
    <row r="43" spans="1:10" ht="15.75" x14ac:dyDescent="0.2">
      <c r="A43" s="131"/>
      <c r="B43" s="128"/>
      <c r="C43" s="116" t="s">
        <v>142</v>
      </c>
      <c r="D43" s="53">
        <v>0.4</v>
      </c>
      <c r="E43" s="50">
        <v>0.4</v>
      </c>
      <c r="F43" s="52">
        <v>0.35</v>
      </c>
      <c r="G43" s="49">
        <v>0.5</v>
      </c>
      <c r="H43" s="50">
        <v>0.5</v>
      </c>
      <c r="I43" s="50">
        <v>0.5</v>
      </c>
      <c r="J43" s="101">
        <v>0.5</v>
      </c>
    </row>
    <row r="44" spans="1:10" ht="15.75" x14ac:dyDescent="0.2">
      <c r="A44" s="131"/>
      <c r="B44" s="128"/>
      <c r="C44" s="116" t="s">
        <v>143</v>
      </c>
      <c r="D44" s="53">
        <v>0.9</v>
      </c>
      <c r="E44" s="50">
        <v>0.9</v>
      </c>
      <c r="F44" s="50">
        <f>15/20</f>
        <v>0.75</v>
      </c>
      <c r="G44" s="49">
        <v>0.75</v>
      </c>
      <c r="H44" s="50">
        <v>0.75</v>
      </c>
      <c r="I44" s="50">
        <v>1</v>
      </c>
      <c r="J44" s="101">
        <v>1</v>
      </c>
    </row>
    <row r="45" spans="1:10" ht="15.75" x14ac:dyDescent="0.2">
      <c r="A45" s="131"/>
      <c r="B45" s="128"/>
      <c r="C45" s="116" t="s">
        <v>144</v>
      </c>
      <c r="D45" s="53">
        <v>0.6</v>
      </c>
      <c r="E45" s="50">
        <v>0.7</v>
      </c>
      <c r="F45" s="50">
        <f>14/20</f>
        <v>0.7</v>
      </c>
      <c r="G45" s="49">
        <v>0.57999999999999996</v>
      </c>
      <c r="H45" s="50">
        <v>0.75</v>
      </c>
      <c r="I45" s="50">
        <v>0.75</v>
      </c>
      <c r="J45" s="101">
        <v>0.75</v>
      </c>
    </row>
    <row r="46" spans="1:10" ht="15.75" x14ac:dyDescent="0.2">
      <c r="A46" s="131"/>
      <c r="B46" s="128"/>
      <c r="C46" s="116" t="s">
        <v>145</v>
      </c>
      <c r="D46" s="53">
        <v>0.8</v>
      </c>
      <c r="E46" s="50">
        <v>0.9</v>
      </c>
      <c r="F46" s="50">
        <f>16/20</f>
        <v>0.8</v>
      </c>
      <c r="G46" s="49">
        <v>0.75</v>
      </c>
      <c r="H46" s="50">
        <v>0.75</v>
      </c>
      <c r="I46" s="50">
        <v>1</v>
      </c>
      <c r="J46" s="101">
        <v>1</v>
      </c>
    </row>
    <row r="47" spans="1:10" ht="15.75" x14ac:dyDescent="0.2">
      <c r="A47" s="131"/>
      <c r="B47" s="128"/>
      <c r="C47" s="116" t="s">
        <v>138</v>
      </c>
      <c r="D47" s="53">
        <v>0.7</v>
      </c>
      <c r="E47" s="50">
        <v>0.9</v>
      </c>
      <c r="F47" s="50">
        <f>16/20</f>
        <v>0.8</v>
      </c>
      <c r="G47" s="49">
        <v>0.83</v>
      </c>
      <c r="H47" s="50">
        <v>0.75</v>
      </c>
      <c r="I47" s="50">
        <v>0.75</v>
      </c>
      <c r="J47" s="101">
        <v>0.75</v>
      </c>
    </row>
    <row r="48" spans="1:10" ht="15.75" x14ac:dyDescent="0.2">
      <c r="A48" s="131"/>
      <c r="B48" s="128"/>
      <c r="C48" s="116" t="s">
        <v>146</v>
      </c>
      <c r="D48" s="53">
        <v>0.7</v>
      </c>
      <c r="E48" s="50">
        <v>1</v>
      </c>
      <c r="F48" s="50">
        <f>14/20</f>
        <v>0.7</v>
      </c>
      <c r="G48" s="49">
        <v>0.67</v>
      </c>
      <c r="H48" s="50">
        <v>0.75</v>
      </c>
      <c r="I48" s="50">
        <v>0.75</v>
      </c>
      <c r="J48" s="101">
        <v>0.75</v>
      </c>
    </row>
    <row r="49" spans="1:15" ht="18" x14ac:dyDescent="0.25">
      <c r="A49" s="131"/>
      <c r="B49" s="128"/>
      <c r="C49" s="119" t="s">
        <v>83</v>
      </c>
      <c r="D49" s="54">
        <f>4/9</f>
        <v>0.44444444444444442</v>
      </c>
      <c r="E49" s="54">
        <f>7/9</f>
        <v>0.77777777777777779</v>
      </c>
      <c r="F49" s="54">
        <f>5/9</f>
        <v>0.55555555555555558</v>
      </c>
      <c r="G49" s="54">
        <f>5/9</f>
        <v>0.55555555555555558</v>
      </c>
      <c r="H49" s="54">
        <f>5/9</f>
        <v>0.55555555555555558</v>
      </c>
      <c r="I49" s="54">
        <f>5/9</f>
        <v>0.55555555555555558</v>
      </c>
      <c r="J49" s="103">
        <f>5/8</f>
        <v>0.625</v>
      </c>
    </row>
    <row r="50" spans="1:15" ht="18.75" thickBot="1" x14ac:dyDescent="0.3">
      <c r="A50" s="132"/>
      <c r="B50" s="129"/>
      <c r="C50" s="118" t="s">
        <v>84</v>
      </c>
      <c r="D50" s="90">
        <v>1</v>
      </c>
      <c r="E50" s="90">
        <v>1</v>
      </c>
      <c r="F50" s="90">
        <f>7/9</f>
        <v>0.77777777777777779</v>
      </c>
      <c r="G50" s="90">
        <v>1</v>
      </c>
      <c r="H50" s="90">
        <v>1</v>
      </c>
      <c r="I50" s="90">
        <v>1</v>
      </c>
      <c r="J50" s="104">
        <f>6/8</f>
        <v>0.75</v>
      </c>
    </row>
    <row r="51" spans="1:15" ht="15.75" x14ac:dyDescent="0.2">
      <c r="A51" s="130" t="s">
        <v>302</v>
      </c>
      <c r="B51" s="127" t="s">
        <v>81</v>
      </c>
      <c r="C51" s="115" t="s">
        <v>126</v>
      </c>
      <c r="D51" s="112">
        <v>0.4</v>
      </c>
      <c r="E51" s="89">
        <v>0.5</v>
      </c>
      <c r="F51" s="89">
        <v>0.4</v>
      </c>
      <c r="G51" s="89">
        <f>8/13</f>
        <v>0.61538461538461542</v>
      </c>
      <c r="H51" s="92">
        <f>5/25</f>
        <v>0.2</v>
      </c>
      <c r="I51" s="89">
        <f>6/8</f>
        <v>0.75</v>
      </c>
      <c r="J51" s="100">
        <f>5/8</f>
        <v>0.625</v>
      </c>
    </row>
    <row r="52" spans="1:15" ht="15.75" x14ac:dyDescent="0.2">
      <c r="A52" s="131"/>
      <c r="B52" s="128"/>
      <c r="C52" s="116" t="s">
        <v>125</v>
      </c>
      <c r="D52" s="53">
        <v>0.7</v>
      </c>
      <c r="E52" s="50">
        <v>0.6</v>
      </c>
      <c r="F52" s="50">
        <v>0.5</v>
      </c>
      <c r="G52" s="50">
        <f>6/13</f>
        <v>0.46153846153846156</v>
      </c>
      <c r="H52" s="50">
        <f>10/25</f>
        <v>0.4</v>
      </c>
      <c r="I52" s="50">
        <v>0.75</v>
      </c>
      <c r="J52" s="101">
        <f>6/8</f>
        <v>0.75</v>
      </c>
    </row>
    <row r="53" spans="1:15" ht="15.75" x14ac:dyDescent="0.2">
      <c r="A53" s="131"/>
      <c r="B53" s="128"/>
      <c r="C53" s="116" t="s">
        <v>127</v>
      </c>
      <c r="D53" s="53">
        <v>0.9</v>
      </c>
      <c r="E53" s="50">
        <v>0.4</v>
      </c>
      <c r="F53" s="50">
        <v>0.7</v>
      </c>
      <c r="G53" s="50">
        <f>8/13</f>
        <v>0.61538461538461542</v>
      </c>
      <c r="H53" s="50">
        <f>10/25</f>
        <v>0.4</v>
      </c>
      <c r="I53" s="50">
        <v>1</v>
      </c>
      <c r="J53" s="101">
        <v>1</v>
      </c>
    </row>
    <row r="54" spans="1:15" ht="15.75" x14ac:dyDescent="0.2">
      <c r="A54" s="131"/>
      <c r="B54" s="128"/>
      <c r="C54" s="116" t="s">
        <v>128</v>
      </c>
      <c r="D54" s="53">
        <v>0.7</v>
      </c>
      <c r="E54" s="50">
        <v>0.79</v>
      </c>
      <c r="F54" s="50">
        <v>0.7</v>
      </c>
      <c r="G54" s="50">
        <f>10/13</f>
        <v>0.76923076923076927</v>
      </c>
      <c r="H54" s="50">
        <f>11/25</f>
        <v>0.44</v>
      </c>
      <c r="I54" s="50">
        <f>7/8</f>
        <v>0.875</v>
      </c>
      <c r="J54" s="101">
        <v>1</v>
      </c>
    </row>
    <row r="55" spans="1:15" ht="15.75" x14ac:dyDescent="0.2">
      <c r="A55" s="131"/>
      <c r="B55" s="128"/>
      <c r="C55" s="116" t="s">
        <v>129</v>
      </c>
      <c r="D55" s="53">
        <v>0.8</v>
      </c>
      <c r="E55" s="50">
        <v>0.79</v>
      </c>
      <c r="F55" s="50">
        <v>0.7</v>
      </c>
      <c r="G55" s="50">
        <f>10/13</f>
        <v>0.76923076923076927</v>
      </c>
      <c r="H55" s="50">
        <f>18/25</f>
        <v>0.72</v>
      </c>
      <c r="I55" s="50">
        <v>0.75</v>
      </c>
      <c r="J55" s="101">
        <f>7/8</f>
        <v>0.875</v>
      </c>
    </row>
    <row r="56" spans="1:15" ht="15.75" x14ac:dyDescent="0.2">
      <c r="A56" s="131"/>
      <c r="B56" s="128"/>
      <c r="C56" s="116" t="s">
        <v>124</v>
      </c>
      <c r="D56" s="53">
        <v>0.7</v>
      </c>
      <c r="E56" s="50">
        <f>11/14</f>
        <v>0.7857142857142857</v>
      </c>
      <c r="F56" s="50">
        <v>0.7</v>
      </c>
      <c r="G56" s="50">
        <f>10/13</f>
        <v>0.76923076923076927</v>
      </c>
      <c r="H56" s="50">
        <v>0.68</v>
      </c>
      <c r="I56" s="50">
        <v>0.75</v>
      </c>
      <c r="J56" s="101">
        <f>6/8</f>
        <v>0.75</v>
      </c>
    </row>
    <row r="57" spans="1:15" ht="15.75" x14ac:dyDescent="0.2">
      <c r="A57" s="131"/>
      <c r="B57" s="128"/>
      <c r="C57" s="116" t="s">
        <v>130</v>
      </c>
      <c r="D57" s="53">
        <v>0.8</v>
      </c>
      <c r="E57" s="50">
        <v>0.79</v>
      </c>
      <c r="F57" s="50">
        <v>0.6</v>
      </c>
      <c r="G57" s="50">
        <f>8/13</f>
        <v>0.61538461538461542</v>
      </c>
      <c r="H57" s="50">
        <v>0.4</v>
      </c>
      <c r="I57" s="50">
        <v>0.75</v>
      </c>
      <c r="J57" s="101">
        <f>6/8</f>
        <v>0.75</v>
      </c>
    </row>
    <row r="58" spans="1:15" ht="15.75" x14ac:dyDescent="0.2">
      <c r="A58" s="131"/>
      <c r="B58" s="128"/>
      <c r="C58" s="116" t="s">
        <v>131</v>
      </c>
      <c r="D58" s="53">
        <v>0.9</v>
      </c>
      <c r="E58" s="50">
        <v>0.5</v>
      </c>
      <c r="F58" s="50">
        <v>0.4</v>
      </c>
      <c r="G58" s="50">
        <f>7/13</f>
        <v>0.53846153846153844</v>
      </c>
      <c r="H58" s="52">
        <v>0.2</v>
      </c>
      <c r="I58" s="50">
        <v>0.75</v>
      </c>
      <c r="J58" s="101">
        <f>7/8</f>
        <v>0.875</v>
      </c>
    </row>
    <row r="59" spans="1:15" ht="15.75" x14ac:dyDescent="0.2">
      <c r="A59" s="131"/>
      <c r="B59" s="128"/>
      <c r="C59" s="116" t="s">
        <v>132</v>
      </c>
      <c r="D59" s="53">
        <v>0.7</v>
      </c>
      <c r="E59" s="50">
        <v>0.71</v>
      </c>
      <c r="F59" s="50">
        <v>0.6</v>
      </c>
      <c r="G59" s="50">
        <f>11/13</f>
        <v>0.84615384615384615</v>
      </c>
      <c r="H59" s="50">
        <f>18/25</f>
        <v>0.72</v>
      </c>
      <c r="I59" s="50">
        <v>0.75</v>
      </c>
      <c r="J59" s="101">
        <f>6/8</f>
        <v>0.75</v>
      </c>
    </row>
    <row r="60" spans="1:15" ht="15.75" x14ac:dyDescent="0.2">
      <c r="A60" s="131"/>
      <c r="B60" s="128"/>
      <c r="C60" s="116" t="s">
        <v>133</v>
      </c>
      <c r="D60" s="53">
        <v>0.7</v>
      </c>
      <c r="E60" s="50">
        <v>0.71</v>
      </c>
      <c r="F60" s="50">
        <v>0.6</v>
      </c>
      <c r="G60" s="50">
        <f>7/13</f>
        <v>0.53846153846153844</v>
      </c>
      <c r="H60" s="50">
        <f>17/25</f>
        <v>0.68</v>
      </c>
      <c r="I60" s="50">
        <v>0.5</v>
      </c>
      <c r="J60" s="102">
        <f>3/8</f>
        <v>0.375</v>
      </c>
      <c r="O60" s="124"/>
    </row>
    <row r="61" spans="1:15" ht="15.75" x14ac:dyDescent="0.25">
      <c r="A61" s="131"/>
      <c r="B61" s="128"/>
      <c r="C61" s="120" t="s">
        <v>134</v>
      </c>
      <c r="D61" s="50">
        <v>0.4</v>
      </c>
      <c r="E61" s="50">
        <f>10/14</f>
        <v>0.7142857142857143</v>
      </c>
      <c r="F61" s="50">
        <v>0.5</v>
      </c>
      <c r="G61" s="50">
        <f>6/13</f>
        <v>0.46153846153846156</v>
      </c>
      <c r="H61" s="50">
        <v>0.64</v>
      </c>
      <c r="I61" s="50">
        <v>0.75</v>
      </c>
      <c r="J61" s="102">
        <f>1/8</f>
        <v>0.125</v>
      </c>
    </row>
    <row r="62" spans="1:15" ht="18" x14ac:dyDescent="0.25">
      <c r="A62" s="131"/>
      <c r="B62" s="128"/>
      <c r="C62" s="117" t="s">
        <v>83</v>
      </c>
      <c r="D62" s="54">
        <f>10/12</f>
        <v>0.83333333333333337</v>
      </c>
      <c r="E62" s="54">
        <f>7/11</f>
        <v>0.63636363636363635</v>
      </c>
      <c r="F62" s="54">
        <f>4/11</f>
        <v>0.36363636363636365</v>
      </c>
      <c r="G62" s="54">
        <f>4/11</f>
        <v>0.36363636363636365</v>
      </c>
      <c r="H62" s="54">
        <f>5/11</f>
        <v>0.45454545454545453</v>
      </c>
      <c r="I62" s="54">
        <f>10/11</f>
        <v>0.90909090909090906</v>
      </c>
      <c r="J62" s="103">
        <f>8/12</f>
        <v>0.66666666666666663</v>
      </c>
    </row>
    <row r="63" spans="1:15" ht="18.75" thickBot="1" x14ac:dyDescent="0.3">
      <c r="A63" s="132"/>
      <c r="B63" s="129"/>
      <c r="C63" s="118" t="s">
        <v>84</v>
      </c>
      <c r="D63" s="90">
        <v>1</v>
      </c>
      <c r="E63" s="90">
        <v>1</v>
      </c>
      <c r="F63" s="90">
        <v>1</v>
      </c>
      <c r="G63" s="90">
        <v>1</v>
      </c>
      <c r="H63" s="90">
        <f>9/11</f>
        <v>0.81818181818181823</v>
      </c>
      <c r="I63" s="90">
        <v>1</v>
      </c>
      <c r="J63" s="104">
        <f>10/12</f>
        <v>0.83333333333333337</v>
      </c>
    </row>
    <row r="64" spans="1:15" x14ac:dyDescent="0.2">
      <c r="D64" s="49"/>
      <c r="E64" s="49"/>
      <c r="F64" s="49"/>
      <c r="G64" s="49"/>
      <c r="H64" s="49"/>
    </row>
    <row r="65" spans="4:8" x14ac:dyDescent="0.2">
      <c r="D65" s="49"/>
      <c r="E65" s="49"/>
      <c r="F65" s="49"/>
      <c r="G65" s="49"/>
      <c r="H65" s="49"/>
    </row>
    <row r="66" spans="4:8" x14ac:dyDescent="0.2">
      <c r="D66" s="49"/>
      <c r="E66" s="49"/>
      <c r="F66" s="49"/>
      <c r="G66" s="49"/>
      <c r="H66" s="49"/>
    </row>
    <row r="67" spans="4:8" x14ac:dyDescent="0.2">
      <c r="D67" s="49"/>
      <c r="E67" s="49"/>
      <c r="F67" s="49"/>
      <c r="G67" s="49"/>
      <c r="H67" s="49"/>
    </row>
    <row r="68" spans="4:8" x14ac:dyDescent="0.2">
      <c r="D68" s="49"/>
      <c r="E68" s="49"/>
      <c r="F68" s="49"/>
      <c r="G68" s="49"/>
      <c r="H68" s="49"/>
    </row>
    <row r="69" spans="4:8" x14ac:dyDescent="0.2">
      <c r="D69" s="49"/>
      <c r="E69" s="49"/>
      <c r="F69" s="49"/>
      <c r="G69" s="49"/>
      <c r="H69" s="49"/>
    </row>
    <row r="70" spans="4:8" x14ac:dyDescent="0.2">
      <c r="D70" s="49"/>
      <c r="E70" s="49"/>
      <c r="F70" s="49"/>
      <c r="G70" s="49"/>
      <c r="H70" s="49"/>
    </row>
    <row r="71" spans="4:8" x14ac:dyDescent="0.2">
      <c r="D71" s="49"/>
      <c r="E71" s="49"/>
      <c r="F71" s="49"/>
      <c r="G71" s="49"/>
      <c r="H71" s="49"/>
    </row>
    <row r="72" spans="4:8" x14ac:dyDescent="0.2">
      <c r="D72" s="49"/>
      <c r="E72" s="49"/>
      <c r="F72" s="49"/>
      <c r="G72" s="49"/>
      <c r="H72" s="49"/>
    </row>
    <row r="73" spans="4:8" x14ac:dyDescent="0.2">
      <c r="D73" s="49"/>
      <c r="E73" s="49"/>
      <c r="F73" s="49"/>
      <c r="G73" s="49"/>
      <c r="H73" s="49"/>
    </row>
    <row r="74" spans="4:8" x14ac:dyDescent="0.2">
      <c r="D74" s="49"/>
      <c r="E74" s="49"/>
      <c r="F74" s="49"/>
      <c r="G74" s="49"/>
      <c r="H74" s="49"/>
    </row>
    <row r="75" spans="4:8" x14ac:dyDescent="0.2">
      <c r="D75" s="51"/>
      <c r="E75" s="51"/>
      <c r="F75" s="51"/>
      <c r="G75" s="51"/>
      <c r="H75" s="51"/>
    </row>
    <row r="76" spans="4:8" x14ac:dyDescent="0.2">
      <c r="D76" s="51"/>
      <c r="E76" s="51"/>
      <c r="F76" s="51"/>
      <c r="G76" s="51"/>
      <c r="H76" s="51"/>
    </row>
    <row r="77" spans="4:8" x14ac:dyDescent="0.2">
      <c r="D77" s="51"/>
      <c r="E77" s="51"/>
      <c r="F77" s="51"/>
      <c r="G77" s="51"/>
      <c r="H77" s="51"/>
    </row>
  </sheetData>
  <mergeCells count="17">
    <mergeCell ref="C37:F37"/>
    <mergeCell ref="C38:C39"/>
    <mergeCell ref="B4:B16"/>
    <mergeCell ref="A4:A16"/>
    <mergeCell ref="B17:B35"/>
    <mergeCell ref="A17:A35"/>
    <mergeCell ref="A38:A39"/>
    <mergeCell ref="B38:B39"/>
    <mergeCell ref="B51:B63"/>
    <mergeCell ref="A51:A63"/>
    <mergeCell ref="F38:F39"/>
    <mergeCell ref="H38:J38"/>
    <mergeCell ref="G38:G39"/>
    <mergeCell ref="D38:D39"/>
    <mergeCell ref="E38:E39"/>
    <mergeCell ref="B40:B50"/>
    <mergeCell ref="A40:A5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9B94-6974-454D-9CD1-BA1D20DF692D}">
  <dimension ref="A1:I130"/>
  <sheetViews>
    <sheetView tabSelected="1" topLeftCell="A100" workbookViewId="0">
      <selection activeCell="G42" sqref="G42"/>
    </sheetView>
  </sheetViews>
  <sheetFormatPr defaultRowHeight="12.75" x14ac:dyDescent="0.2"/>
  <cols>
    <col min="1" max="1" width="5" customWidth="1"/>
    <col min="2" max="2" width="22.140625" customWidth="1"/>
    <col min="3" max="3" width="7.85546875" style="56" customWidth="1"/>
    <col min="4" max="4" width="7.5703125" style="56" customWidth="1"/>
    <col min="5" max="6" width="9.140625" style="56"/>
    <col min="7" max="7" width="10" style="56" customWidth="1"/>
    <col min="8" max="8" width="7.42578125" style="49" customWidth="1"/>
    <col min="9" max="9" width="9.140625" style="49"/>
  </cols>
  <sheetData>
    <row r="1" spans="1:9" ht="23.25" x14ac:dyDescent="0.35">
      <c r="A1" s="87" t="s">
        <v>151</v>
      </c>
    </row>
    <row r="2" spans="1:9" ht="13.5" thickBot="1" x14ac:dyDescent="0.25"/>
    <row r="3" spans="1:9" ht="32.25" thickBot="1" x14ac:dyDescent="0.3">
      <c r="A3" s="86" t="s">
        <v>0</v>
      </c>
      <c r="B3" s="85" t="s">
        <v>117</v>
      </c>
      <c r="C3" s="84" t="s">
        <v>116</v>
      </c>
      <c r="D3" s="83" t="s">
        <v>115</v>
      </c>
      <c r="E3" s="83" t="s">
        <v>114</v>
      </c>
      <c r="F3" s="83" t="s">
        <v>113</v>
      </c>
      <c r="G3" s="83" t="s">
        <v>112</v>
      </c>
      <c r="H3" s="82" t="s">
        <v>111</v>
      </c>
      <c r="I3" s="81" t="s">
        <v>110</v>
      </c>
    </row>
    <row r="4" spans="1:9" ht="15.75" x14ac:dyDescent="0.25">
      <c r="A4" s="75" t="s">
        <v>109</v>
      </c>
      <c r="B4" s="74" t="s">
        <v>93</v>
      </c>
      <c r="C4" s="73">
        <v>27</v>
      </c>
      <c r="D4" s="72"/>
      <c r="E4" s="72">
        <v>9</v>
      </c>
      <c r="F4" s="72">
        <v>9</v>
      </c>
      <c r="G4" s="72">
        <v>9</v>
      </c>
      <c r="H4" s="71">
        <f t="shared" ref="H4:H33" si="0">(F4+G4)/C4</f>
        <v>0.66666666666666663</v>
      </c>
      <c r="I4" s="70">
        <f t="shared" ref="I4:I33" si="1">(E4+F4+G4)/C4</f>
        <v>1</v>
      </c>
    </row>
    <row r="5" spans="1:9" ht="15.75" x14ac:dyDescent="0.25">
      <c r="A5" s="68"/>
      <c r="B5" s="67" t="s">
        <v>105</v>
      </c>
      <c r="C5" s="66">
        <v>27</v>
      </c>
      <c r="D5" s="65"/>
      <c r="E5" s="65">
        <v>10</v>
      </c>
      <c r="F5" s="65">
        <v>7</v>
      </c>
      <c r="G5" s="65">
        <v>10</v>
      </c>
      <c r="H5" s="64">
        <f t="shared" si="0"/>
        <v>0.62962962962962965</v>
      </c>
      <c r="I5" s="63">
        <f t="shared" si="1"/>
        <v>1</v>
      </c>
    </row>
    <row r="6" spans="1:9" ht="15.75" x14ac:dyDescent="0.25">
      <c r="A6" s="68"/>
      <c r="B6" s="67" t="s">
        <v>98</v>
      </c>
      <c r="C6" s="66">
        <v>27</v>
      </c>
      <c r="D6" s="65"/>
      <c r="E6" s="65">
        <v>4</v>
      </c>
      <c r="F6" s="65">
        <v>19</v>
      </c>
      <c r="G6" s="65">
        <v>4</v>
      </c>
      <c r="H6" s="64">
        <f t="shared" si="0"/>
        <v>0.85185185185185186</v>
      </c>
      <c r="I6" s="63">
        <f t="shared" si="1"/>
        <v>1</v>
      </c>
    </row>
    <row r="7" spans="1:9" ht="16.5" thickBot="1" x14ac:dyDescent="0.3">
      <c r="A7" s="68"/>
      <c r="B7" s="67" t="s">
        <v>17</v>
      </c>
      <c r="C7" s="66">
        <v>27</v>
      </c>
      <c r="D7" s="65"/>
      <c r="E7" s="65">
        <v>10</v>
      </c>
      <c r="F7" s="65">
        <v>6</v>
      </c>
      <c r="G7" s="65">
        <v>11</v>
      </c>
      <c r="H7" s="64">
        <f t="shared" si="0"/>
        <v>0.62962962962962965</v>
      </c>
      <c r="I7" s="63">
        <f t="shared" si="1"/>
        <v>1</v>
      </c>
    </row>
    <row r="8" spans="1:9" ht="15.75" x14ac:dyDescent="0.25">
      <c r="A8" s="75" t="s">
        <v>108</v>
      </c>
      <c r="B8" s="74" t="s">
        <v>17</v>
      </c>
      <c r="C8" s="73">
        <v>7</v>
      </c>
      <c r="D8" s="72"/>
      <c r="E8" s="72">
        <v>2</v>
      </c>
      <c r="F8" s="72">
        <v>2</v>
      </c>
      <c r="G8" s="72">
        <v>3</v>
      </c>
      <c r="H8" s="71">
        <f t="shared" si="0"/>
        <v>0.7142857142857143</v>
      </c>
      <c r="I8" s="70">
        <f t="shared" si="1"/>
        <v>1</v>
      </c>
    </row>
    <row r="9" spans="1:9" ht="15.75" x14ac:dyDescent="0.25">
      <c r="A9" s="68"/>
      <c r="B9" s="67" t="s">
        <v>104</v>
      </c>
      <c r="C9" s="66">
        <v>7</v>
      </c>
      <c r="D9" s="65"/>
      <c r="E9" s="65">
        <v>2</v>
      </c>
      <c r="F9" s="65">
        <v>2</v>
      </c>
      <c r="G9" s="65">
        <v>3</v>
      </c>
      <c r="H9" s="64">
        <f t="shared" si="0"/>
        <v>0.7142857142857143</v>
      </c>
      <c r="I9" s="63">
        <f t="shared" si="1"/>
        <v>1</v>
      </c>
    </row>
    <row r="10" spans="1:9" ht="15.75" x14ac:dyDescent="0.25">
      <c r="A10" s="68"/>
      <c r="B10" s="67" t="s">
        <v>98</v>
      </c>
      <c r="C10" s="66">
        <v>7</v>
      </c>
      <c r="D10" s="65">
        <v>1</v>
      </c>
      <c r="E10" s="65">
        <v>1</v>
      </c>
      <c r="F10" s="65">
        <v>2</v>
      </c>
      <c r="G10" s="65">
        <v>3</v>
      </c>
      <c r="H10" s="64">
        <f t="shared" si="0"/>
        <v>0.7142857142857143</v>
      </c>
      <c r="I10" s="76">
        <f t="shared" si="1"/>
        <v>0.8571428571428571</v>
      </c>
    </row>
    <row r="11" spans="1:9" ht="16.5" thickBot="1" x14ac:dyDescent="0.3">
      <c r="A11" s="68"/>
      <c r="B11" s="67" t="s">
        <v>93</v>
      </c>
      <c r="C11" s="66">
        <v>7</v>
      </c>
      <c r="D11" s="65"/>
      <c r="E11" s="65">
        <v>2</v>
      </c>
      <c r="F11" s="65">
        <v>1</v>
      </c>
      <c r="G11" s="65">
        <v>4</v>
      </c>
      <c r="H11" s="64">
        <f t="shared" si="0"/>
        <v>0.7142857142857143</v>
      </c>
      <c r="I11" s="63">
        <f t="shared" si="1"/>
        <v>1</v>
      </c>
    </row>
    <row r="12" spans="1:9" ht="15.75" x14ac:dyDescent="0.25">
      <c r="A12" s="75" t="s">
        <v>107</v>
      </c>
      <c r="B12" s="74" t="s">
        <v>93</v>
      </c>
      <c r="C12" s="73">
        <v>19</v>
      </c>
      <c r="D12" s="72"/>
      <c r="E12" s="72">
        <v>9</v>
      </c>
      <c r="F12" s="72">
        <v>4</v>
      </c>
      <c r="G12" s="72">
        <v>6</v>
      </c>
      <c r="H12" s="71">
        <f t="shared" si="0"/>
        <v>0.52631578947368418</v>
      </c>
      <c r="I12" s="70">
        <f t="shared" si="1"/>
        <v>1</v>
      </c>
    </row>
    <row r="13" spans="1:9" ht="15.75" x14ac:dyDescent="0.25">
      <c r="A13" s="68"/>
      <c r="B13" s="67" t="s">
        <v>105</v>
      </c>
      <c r="C13" s="66">
        <v>19</v>
      </c>
      <c r="D13" s="65"/>
      <c r="E13" s="65">
        <v>3</v>
      </c>
      <c r="F13" s="65">
        <v>9</v>
      </c>
      <c r="G13" s="65">
        <v>7</v>
      </c>
      <c r="H13" s="64">
        <f t="shared" si="0"/>
        <v>0.84210526315789469</v>
      </c>
      <c r="I13" s="63">
        <f t="shared" si="1"/>
        <v>1</v>
      </c>
    </row>
    <row r="14" spans="1:9" ht="15.75" x14ac:dyDescent="0.25">
      <c r="A14" s="68"/>
      <c r="B14" s="67" t="s">
        <v>98</v>
      </c>
      <c r="C14" s="66">
        <v>19</v>
      </c>
      <c r="D14" s="65"/>
      <c r="E14" s="65">
        <v>6</v>
      </c>
      <c r="F14" s="65">
        <v>7</v>
      </c>
      <c r="G14" s="65">
        <v>6</v>
      </c>
      <c r="H14" s="64">
        <f t="shared" si="0"/>
        <v>0.68421052631578949</v>
      </c>
      <c r="I14" s="63">
        <f t="shared" si="1"/>
        <v>1</v>
      </c>
    </row>
    <row r="15" spans="1:9" ht="15.75" x14ac:dyDescent="0.25">
      <c r="A15" s="68"/>
      <c r="B15" s="67" t="s">
        <v>100</v>
      </c>
      <c r="C15" s="66">
        <v>19</v>
      </c>
      <c r="D15" s="65"/>
      <c r="E15" s="65">
        <v>6</v>
      </c>
      <c r="F15" s="65">
        <v>6</v>
      </c>
      <c r="G15" s="65">
        <v>7</v>
      </c>
      <c r="H15" s="64">
        <f t="shared" si="0"/>
        <v>0.68421052631578949</v>
      </c>
      <c r="I15" s="63">
        <f t="shared" si="1"/>
        <v>1</v>
      </c>
    </row>
    <row r="16" spans="1:9" ht="15.75" x14ac:dyDescent="0.25">
      <c r="A16" s="68"/>
      <c r="B16" s="67" t="s">
        <v>17</v>
      </c>
      <c r="C16" s="66">
        <v>19</v>
      </c>
      <c r="D16" s="65"/>
      <c r="E16" s="65">
        <v>10</v>
      </c>
      <c r="F16" s="65">
        <v>6</v>
      </c>
      <c r="G16" s="65">
        <v>3</v>
      </c>
      <c r="H16" s="64">
        <f t="shared" si="0"/>
        <v>0.47368421052631576</v>
      </c>
      <c r="I16" s="63">
        <f t="shared" si="1"/>
        <v>1</v>
      </c>
    </row>
    <row r="17" spans="1:9" ht="16.5" thickBot="1" x14ac:dyDescent="0.3">
      <c r="A17" s="62"/>
      <c r="B17" s="61" t="s">
        <v>90</v>
      </c>
      <c r="C17" s="60">
        <v>19</v>
      </c>
      <c r="D17" s="59"/>
      <c r="E17" s="59">
        <v>5</v>
      </c>
      <c r="F17" s="59">
        <v>7</v>
      </c>
      <c r="G17" s="59">
        <v>7</v>
      </c>
      <c r="H17" s="58">
        <f t="shared" si="0"/>
        <v>0.73684210526315785</v>
      </c>
      <c r="I17" s="57">
        <f t="shared" si="1"/>
        <v>1</v>
      </c>
    </row>
    <row r="18" spans="1:9" ht="15.75" x14ac:dyDescent="0.25">
      <c r="A18" s="75" t="s">
        <v>106</v>
      </c>
      <c r="B18" s="74" t="s">
        <v>17</v>
      </c>
      <c r="C18" s="73">
        <v>5</v>
      </c>
      <c r="D18" s="72"/>
      <c r="E18" s="72">
        <v>1</v>
      </c>
      <c r="F18" s="72">
        <v>2</v>
      </c>
      <c r="G18" s="72">
        <v>2</v>
      </c>
      <c r="H18" s="71">
        <f t="shared" si="0"/>
        <v>0.8</v>
      </c>
      <c r="I18" s="70">
        <f t="shared" si="1"/>
        <v>1</v>
      </c>
    </row>
    <row r="19" spans="1:9" ht="15.75" x14ac:dyDescent="0.25">
      <c r="A19" s="68"/>
      <c r="B19" s="67" t="s">
        <v>104</v>
      </c>
      <c r="C19" s="66">
        <v>5</v>
      </c>
      <c r="D19" s="65"/>
      <c r="E19" s="65">
        <v>1</v>
      </c>
      <c r="F19" s="65">
        <v>2</v>
      </c>
      <c r="G19" s="65">
        <v>2</v>
      </c>
      <c r="H19" s="64">
        <f t="shared" si="0"/>
        <v>0.8</v>
      </c>
      <c r="I19" s="63">
        <f t="shared" si="1"/>
        <v>1</v>
      </c>
    </row>
    <row r="20" spans="1:9" ht="15.75" x14ac:dyDescent="0.25">
      <c r="A20" s="68"/>
      <c r="B20" s="67" t="s">
        <v>98</v>
      </c>
      <c r="C20" s="66">
        <v>5</v>
      </c>
      <c r="D20" s="65"/>
      <c r="E20" s="65">
        <v>1</v>
      </c>
      <c r="F20" s="65">
        <v>2</v>
      </c>
      <c r="G20" s="65">
        <v>2</v>
      </c>
      <c r="H20" s="64">
        <f t="shared" si="0"/>
        <v>0.8</v>
      </c>
      <c r="I20" s="63">
        <f t="shared" si="1"/>
        <v>1</v>
      </c>
    </row>
    <row r="21" spans="1:9" ht="15.75" x14ac:dyDescent="0.25">
      <c r="A21" s="68"/>
      <c r="B21" s="67" t="s">
        <v>56</v>
      </c>
      <c r="C21" s="66">
        <v>5</v>
      </c>
      <c r="D21" s="65"/>
      <c r="E21" s="65">
        <v>1</v>
      </c>
      <c r="F21" s="65">
        <v>2</v>
      </c>
      <c r="G21" s="65">
        <v>2</v>
      </c>
      <c r="H21" s="64">
        <f t="shared" si="0"/>
        <v>0.8</v>
      </c>
      <c r="I21" s="63">
        <f t="shared" si="1"/>
        <v>1</v>
      </c>
    </row>
    <row r="22" spans="1:9" ht="15.75" x14ac:dyDescent="0.25">
      <c r="A22" s="68"/>
      <c r="B22" s="67" t="s">
        <v>93</v>
      </c>
      <c r="C22" s="66">
        <v>5</v>
      </c>
      <c r="D22" s="65"/>
      <c r="E22" s="65">
        <v>2</v>
      </c>
      <c r="F22" s="65">
        <v>2</v>
      </c>
      <c r="G22" s="65">
        <v>1</v>
      </c>
      <c r="H22" s="64">
        <f t="shared" si="0"/>
        <v>0.6</v>
      </c>
      <c r="I22" s="63">
        <f t="shared" si="1"/>
        <v>1</v>
      </c>
    </row>
    <row r="23" spans="1:9" ht="16.5" thickBot="1" x14ac:dyDescent="0.3">
      <c r="A23" s="62"/>
      <c r="B23" s="61" t="s">
        <v>20</v>
      </c>
      <c r="C23" s="60">
        <v>5</v>
      </c>
      <c r="D23" s="59"/>
      <c r="E23" s="59">
        <v>1</v>
      </c>
      <c r="F23" s="59">
        <v>1</v>
      </c>
      <c r="G23" s="59">
        <v>3</v>
      </c>
      <c r="H23" s="58">
        <f t="shared" si="0"/>
        <v>0.8</v>
      </c>
      <c r="I23" s="57">
        <f t="shared" si="1"/>
        <v>1</v>
      </c>
    </row>
    <row r="24" spans="1:9" ht="15.75" x14ac:dyDescent="0.25">
      <c r="A24" s="75" t="s">
        <v>82</v>
      </c>
      <c r="B24" s="74" t="s">
        <v>93</v>
      </c>
      <c r="C24" s="73">
        <v>17</v>
      </c>
      <c r="D24" s="72"/>
      <c r="E24" s="72">
        <v>10</v>
      </c>
      <c r="F24" s="72">
        <v>3</v>
      </c>
      <c r="G24" s="72">
        <v>4</v>
      </c>
      <c r="H24" s="71">
        <f t="shared" si="0"/>
        <v>0.41176470588235292</v>
      </c>
      <c r="I24" s="70">
        <f t="shared" si="1"/>
        <v>1</v>
      </c>
    </row>
    <row r="25" spans="1:9" ht="15.75" x14ac:dyDescent="0.25">
      <c r="A25" s="68"/>
      <c r="B25" s="67" t="s">
        <v>105</v>
      </c>
      <c r="C25" s="66">
        <v>17</v>
      </c>
      <c r="D25" s="65"/>
      <c r="E25" s="65">
        <v>6</v>
      </c>
      <c r="F25" s="65">
        <v>9</v>
      </c>
      <c r="G25" s="65">
        <v>2</v>
      </c>
      <c r="H25" s="64">
        <f t="shared" si="0"/>
        <v>0.6470588235294118</v>
      </c>
      <c r="I25" s="63">
        <f t="shared" si="1"/>
        <v>1</v>
      </c>
    </row>
    <row r="26" spans="1:9" ht="15.75" x14ac:dyDescent="0.25">
      <c r="A26" s="68"/>
      <c r="B26" s="67" t="s">
        <v>98</v>
      </c>
      <c r="C26" s="66">
        <v>17</v>
      </c>
      <c r="D26" s="65"/>
      <c r="E26" s="65">
        <v>9</v>
      </c>
      <c r="F26" s="65">
        <v>5</v>
      </c>
      <c r="G26" s="65">
        <v>3</v>
      </c>
      <c r="H26" s="64">
        <f t="shared" si="0"/>
        <v>0.47058823529411764</v>
      </c>
      <c r="I26" s="63">
        <f t="shared" si="1"/>
        <v>1</v>
      </c>
    </row>
    <row r="27" spans="1:9" ht="16.5" thickBot="1" x14ac:dyDescent="0.3">
      <c r="A27" s="68"/>
      <c r="B27" s="67" t="s">
        <v>100</v>
      </c>
      <c r="C27" s="66">
        <v>17</v>
      </c>
      <c r="D27" s="65"/>
      <c r="E27" s="65">
        <v>2</v>
      </c>
      <c r="F27" s="65">
        <v>5</v>
      </c>
      <c r="G27" s="65">
        <v>10</v>
      </c>
      <c r="H27" s="64">
        <f t="shared" si="0"/>
        <v>0.88235294117647056</v>
      </c>
      <c r="I27" s="63">
        <f t="shared" si="1"/>
        <v>1</v>
      </c>
    </row>
    <row r="28" spans="1:9" ht="15.75" x14ac:dyDescent="0.25">
      <c r="A28" s="68"/>
      <c r="B28" s="67" t="s">
        <v>17</v>
      </c>
      <c r="C28" s="73">
        <v>17</v>
      </c>
      <c r="D28" s="72"/>
      <c r="E28" s="72">
        <v>5</v>
      </c>
      <c r="F28" s="72">
        <v>7</v>
      </c>
      <c r="G28" s="72">
        <v>5</v>
      </c>
      <c r="H28" s="64">
        <f t="shared" si="0"/>
        <v>0.70588235294117652</v>
      </c>
      <c r="I28" s="63">
        <f t="shared" si="1"/>
        <v>1</v>
      </c>
    </row>
    <row r="29" spans="1:9" ht="16.5" thickBot="1" x14ac:dyDescent="0.3">
      <c r="A29" s="62"/>
      <c r="B29" s="61" t="s">
        <v>90</v>
      </c>
      <c r="C29" s="60">
        <v>17</v>
      </c>
      <c r="D29" s="59"/>
      <c r="E29" s="59">
        <v>6</v>
      </c>
      <c r="F29" s="59">
        <v>7</v>
      </c>
      <c r="G29" s="59">
        <v>4</v>
      </c>
      <c r="H29" s="58">
        <f t="shared" si="0"/>
        <v>0.6470588235294118</v>
      </c>
      <c r="I29" s="57">
        <f t="shared" si="1"/>
        <v>1</v>
      </c>
    </row>
    <row r="30" spans="1:9" ht="15.75" x14ac:dyDescent="0.25">
      <c r="A30" s="75" t="s">
        <v>79</v>
      </c>
      <c r="B30" s="74" t="s">
        <v>17</v>
      </c>
      <c r="C30" s="73">
        <v>11</v>
      </c>
      <c r="D30" s="72"/>
      <c r="E30" s="72"/>
      <c r="F30" s="72">
        <v>5</v>
      </c>
      <c r="G30" s="72">
        <v>6</v>
      </c>
      <c r="H30" s="71">
        <f t="shared" si="0"/>
        <v>1</v>
      </c>
      <c r="I30" s="70">
        <f t="shared" si="1"/>
        <v>1</v>
      </c>
    </row>
    <row r="31" spans="1:9" ht="15.75" x14ac:dyDescent="0.25">
      <c r="A31" s="68"/>
      <c r="B31" s="67" t="s">
        <v>104</v>
      </c>
      <c r="C31" s="66">
        <v>11</v>
      </c>
      <c r="D31" s="65"/>
      <c r="E31" s="65">
        <v>4</v>
      </c>
      <c r="F31" s="65">
        <v>3</v>
      </c>
      <c r="G31" s="65">
        <v>4</v>
      </c>
      <c r="H31" s="64">
        <f t="shared" si="0"/>
        <v>0.63636363636363635</v>
      </c>
      <c r="I31" s="63">
        <f t="shared" si="1"/>
        <v>1</v>
      </c>
    </row>
    <row r="32" spans="1:9" ht="15.75" x14ac:dyDescent="0.25">
      <c r="A32" s="68"/>
      <c r="B32" s="67" t="s">
        <v>98</v>
      </c>
      <c r="C32" s="66">
        <v>11</v>
      </c>
      <c r="D32" s="65"/>
      <c r="E32" s="65">
        <v>5</v>
      </c>
      <c r="F32" s="65">
        <v>5</v>
      </c>
      <c r="G32" s="65">
        <v>1</v>
      </c>
      <c r="H32" s="64">
        <f t="shared" si="0"/>
        <v>0.54545454545454541</v>
      </c>
      <c r="I32" s="63">
        <f t="shared" si="1"/>
        <v>1</v>
      </c>
    </row>
    <row r="33" spans="1:9" ht="15.75" x14ac:dyDescent="0.25">
      <c r="A33" s="68"/>
      <c r="B33" s="67" t="s">
        <v>56</v>
      </c>
      <c r="C33" s="66">
        <v>11</v>
      </c>
      <c r="D33" s="65"/>
      <c r="E33" s="65"/>
      <c r="F33" s="65">
        <v>6</v>
      </c>
      <c r="G33" s="65">
        <v>5</v>
      </c>
      <c r="H33" s="64">
        <f t="shared" si="0"/>
        <v>1</v>
      </c>
      <c r="I33" s="63">
        <f t="shared" si="1"/>
        <v>1</v>
      </c>
    </row>
    <row r="34" spans="1:9" ht="15.75" x14ac:dyDescent="0.25">
      <c r="A34" s="68"/>
      <c r="B34" s="67" t="s">
        <v>93</v>
      </c>
      <c r="C34" s="66">
        <v>11</v>
      </c>
      <c r="D34" s="65">
        <v>2</v>
      </c>
      <c r="E34" s="65">
        <v>1</v>
      </c>
      <c r="F34" s="65">
        <v>3</v>
      </c>
      <c r="G34" s="65">
        <v>5</v>
      </c>
      <c r="H34" s="64">
        <f t="shared" ref="H34:H65" si="2">(F34+G34)/C34</f>
        <v>0.72727272727272729</v>
      </c>
      <c r="I34" s="76">
        <f t="shared" ref="I34:I65" si="3">(E34+F34+G34)/C34</f>
        <v>0.81818181818181823</v>
      </c>
    </row>
    <row r="35" spans="1:9" ht="16.5" thickBot="1" x14ac:dyDescent="0.3">
      <c r="A35" s="62"/>
      <c r="B35" s="61" t="s">
        <v>20</v>
      </c>
      <c r="C35" s="60">
        <v>11</v>
      </c>
      <c r="D35" s="59"/>
      <c r="E35" s="59">
        <v>3</v>
      </c>
      <c r="F35" s="59">
        <v>5</v>
      </c>
      <c r="G35" s="59">
        <v>3</v>
      </c>
      <c r="H35" s="58">
        <f t="shared" si="2"/>
        <v>0.72727272727272729</v>
      </c>
      <c r="I35" s="57">
        <f t="shared" si="3"/>
        <v>1</v>
      </c>
    </row>
    <row r="36" spans="1:9" ht="15.75" x14ac:dyDescent="0.25">
      <c r="A36" s="75" t="s">
        <v>103</v>
      </c>
      <c r="B36" s="74" t="s">
        <v>93</v>
      </c>
      <c r="C36" s="73">
        <v>27</v>
      </c>
      <c r="D36" s="72">
        <v>4</v>
      </c>
      <c r="E36" s="72">
        <v>10</v>
      </c>
      <c r="F36" s="72">
        <v>9</v>
      </c>
      <c r="G36" s="72">
        <v>4</v>
      </c>
      <c r="H36" s="71">
        <f t="shared" si="2"/>
        <v>0.48148148148148145</v>
      </c>
      <c r="I36" s="77">
        <f t="shared" si="3"/>
        <v>0.85185185185185186</v>
      </c>
    </row>
    <row r="37" spans="1:9" ht="15.75" x14ac:dyDescent="0.25">
      <c r="A37" s="68"/>
      <c r="B37" s="67" t="s">
        <v>92</v>
      </c>
      <c r="C37" s="66">
        <v>27</v>
      </c>
      <c r="D37" s="65"/>
      <c r="E37" s="65">
        <v>10</v>
      </c>
      <c r="F37" s="65">
        <v>10</v>
      </c>
      <c r="G37" s="65">
        <v>7</v>
      </c>
      <c r="H37" s="64">
        <f t="shared" si="2"/>
        <v>0.62962962962962965</v>
      </c>
      <c r="I37" s="63">
        <f t="shared" si="3"/>
        <v>1</v>
      </c>
    </row>
    <row r="38" spans="1:9" ht="15.75" x14ac:dyDescent="0.25">
      <c r="A38" s="68"/>
      <c r="B38" s="67" t="s">
        <v>98</v>
      </c>
      <c r="C38" s="66">
        <v>27</v>
      </c>
      <c r="D38" s="65">
        <v>1</v>
      </c>
      <c r="E38" s="65">
        <v>13</v>
      </c>
      <c r="F38" s="65">
        <v>8</v>
      </c>
      <c r="G38" s="65">
        <v>5</v>
      </c>
      <c r="H38" s="64">
        <f t="shared" si="2"/>
        <v>0.48148148148148145</v>
      </c>
      <c r="I38" s="76">
        <f t="shared" si="3"/>
        <v>0.96296296296296291</v>
      </c>
    </row>
    <row r="39" spans="1:9" ht="15.75" x14ac:dyDescent="0.25">
      <c r="A39" s="68"/>
      <c r="B39" s="67" t="s">
        <v>100</v>
      </c>
      <c r="C39" s="66">
        <v>27</v>
      </c>
      <c r="D39" s="65">
        <v>1</v>
      </c>
      <c r="E39" s="65">
        <v>16</v>
      </c>
      <c r="F39" s="65">
        <v>9</v>
      </c>
      <c r="G39" s="65">
        <v>1</v>
      </c>
      <c r="H39" s="69">
        <f t="shared" si="2"/>
        <v>0.37037037037037035</v>
      </c>
      <c r="I39" s="76">
        <f t="shared" si="3"/>
        <v>0.96296296296296291</v>
      </c>
    </row>
    <row r="40" spans="1:9" ht="15.75" x14ac:dyDescent="0.25">
      <c r="A40" s="68"/>
      <c r="B40" s="67" t="s">
        <v>91</v>
      </c>
      <c r="C40" s="66">
        <v>27</v>
      </c>
      <c r="D40" s="65"/>
      <c r="E40" s="65">
        <v>14</v>
      </c>
      <c r="F40" s="65">
        <v>4</v>
      </c>
      <c r="G40" s="65">
        <v>9</v>
      </c>
      <c r="H40" s="64">
        <f t="shared" si="2"/>
        <v>0.48148148148148145</v>
      </c>
      <c r="I40" s="63">
        <f t="shared" si="3"/>
        <v>1</v>
      </c>
    </row>
    <row r="41" spans="1:9" ht="15.75" x14ac:dyDescent="0.25">
      <c r="A41" s="68"/>
      <c r="B41" s="67" t="s">
        <v>89</v>
      </c>
      <c r="C41" s="66">
        <v>27</v>
      </c>
      <c r="D41" s="65"/>
      <c r="E41" s="65">
        <v>8</v>
      </c>
      <c r="F41" s="65">
        <v>13</v>
      </c>
      <c r="G41" s="65">
        <v>6</v>
      </c>
      <c r="H41" s="64">
        <f t="shared" si="2"/>
        <v>0.70370370370370372</v>
      </c>
      <c r="I41" s="63">
        <f t="shared" si="3"/>
        <v>1</v>
      </c>
    </row>
    <row r="42" spans="1:9" ht="16.5" thickBot="1" x14ac:dyDescent="0.3">
      <c r="A42" s="62"/>
      <c r="B42" s="61" t="s">
        <v>90</v>
      </c>
      <c r="C42" s="60">
        <v>27</v>
      </c>
      <c r="D42" s="59"/>
      <c r="E42" s="59">
        <v>5</v>
      </c>
      <c r="F42" s="59">
        <v>12</v>
      </c>
      <c r="G42" s="59">
        <v>10</v>
      </c>
      <c r="H42" s="58">
        <f t="shared" si="2"/>
        <v>0.81481481481481477</v>
      </c>
      <c r="I42" s="57">
        <f t="shared" si="3"/>
        <v>1</v>
      </c>
    </row>
    <row r="43" spans="1:9" ht="15.75" x14ac:dyDescent="0.25">
      <c r="A43" s="75" t="s">
        <v>102</v>
      </c>
      <c r="B43" s="74" t="s">
        <v>17</v>
      </c>
      <c r="C43" s="73">
        <v>9</v>
      </c>
      <c r="D43" s="72"/>
      <c r="E43" s="72">
        <v>3</v>
      </c>
      <c r="F43" s="72">
        <v>3</v>
      </c>
      <c r="G43" s="72">
        <v>3</v>
      </c>
      <c r="H43" s="71">
        <f t="shared" si="2"/>
        <v>0.66666666666666663</v>
      </c>
      <c r="I43" s="70">
        <f t="shared" si="3"/>
        <v>1</v>
      </c>
    </row>
    <row r="44" spans="1:9" ht="15.75" x14ac:dyDescent="0.25">
      <c r="A44" s="68"/>
      <c r="B44" s="67" t="s">
        <v>58</v>
      </c>
      <c r="C44" s="66">
        <v>9</v>
      </c>
      <c r="D44" s="65"/>
      <c r="E44" s="65">
        <v>4</v>
      </c>
      <c r="F44" s="65">
        <v>2</v>
      </c>
      <c r="G44" s="65">
        <v>3</v>
      </c>
      <c r="H44" s="64">
        <f t="shared" si="2"/>
        <v>0.55555555555555558</v>
      </c>
      <c r="I44" s="63">
        <f t="shared" si="3"/>
        <v>1</v>
      </c>
    </row>
    <row r="45" spans="1:9" ht="15.75" x14ac:dyDescent="0.25">
      <c r="A45" s="68"/>
      <c r="B45" s="67" t="s">
        <v>98</v>
      </c>
      <c r="C45" s="66">
        <v>9</v>
      </c>
      <c r="D45" s="65"/>
      <c r="E45" s="65">
        <v>7</v>
      </c>
      <c r="F45" s="65">
        <v>2</v>
      </c>
      <c r="G45" s="65"/>
      <c r="H45" s="69">
        <f t="shared" si="2"/>
        <v>0.22222222222222221</v>
      </c>
      <c r="I45" s="63">
        <f t="shared" si="3"/>
        <v>1</v>
      </c>
    </row>
    <row r="46" spans="1:9" ht="15.75" x14ac:dyDescent="0.25">
      <c r="A46" s="68"/>
      <c r="B46" s="67" t="s">
        <v>56</v>
      </c>
      <c r="C46" s="66">
        <v>9</v>
      </c>
      <c r="D46" s="65"/>
      <c r="E46" s="65">
        <v>5</v>
      </c>
      <c r="F46" s="65">
        <v>3</v>
      </c>
      <c r="G46" s="65">
        <v>1</v>
      </c>
      <c r="H46" s="64">
        <f t="shared" si="2"/>
        <v>0.44444444444444442</v>
      </c>
      <c r="I46" s="63">
        <f t="shared" si="3"/>
        <v>1</v>
      </c>
    </row>
    <row r="47" spans="1:9" ht="15.75" x14ac:dyDescent="0.25">
      <c r="A47" s="68"/>
      <c r="B47" s="67" t="s">
        <v>59</v>
      </c>
      <c r="C47" s="66">
        <v>9</v>
      </c>
      <c r="D47" s="65"/>
      <c r="E47" s="65">
        <v>4</v>
      </c>
      <c r="F47" s="65">
        <v>3</v>
      </c>
      <c r="G47" s="65">
        <v>2</v>
      </c>
      <c r="H47" s="64">
        <f t="shared" si="2"/>
        <v>0.55555555555555558</v>
      </c>
      <c r="I47" s="63">
        <f t="shared" si="3"/>
        <v>1</v>
      </c>
    </row>
    <row r="48" spans="1:9" ht="15.75" x14ac:dyDescent="0.25">
      <c r="A48" s="68"/>
      <c r="B48" s="67" t="s">
        <v>88</v>
      </c>
      <c r="C48" s="66">
        <v>9</v>
      </c>
      <c r="D48" s="65"/>
      <c r="E48" s="65">
        <v>5</v>
      </c>
      <c r="F48" s="65">
        <v>4</v>
      </c>
      <c r="G48" s="65"/>
      <c r="H48" s="64">
        <f t="shared" si="2"/>
        <v>0.44444444444444442</v>
      </c>
      <c r="I48" s="63">
        <f t="shared" si="3"/>
        <v>1</v>
      </c>
    </row>
    <row r="49" spans="1:9" ht="16.5" thickBot="1" x14ac:dyDescent="0.3">
      <c r="A49" s="62"/>
      <c r="B49" s="61" t="s">
        <v>20</v>
      </c>
      <c r="C49" s="60">
        <v>9</v>
      </c>
      <c r="D49" s="59"/>
      <c r="E49" s="59">
        <v>4</v>
      </c>
      <c r="F49" s="59">
        <v>3</v>
      </c>
      <c r="G49" s="59">
        <v>2</v>
      </c>
      <c r="H49" s="58">
        <f t="shared" si="2"/>
        <v>0.55555555555555558</v>
      </c>
      <c r="I49" s="57">
        <f t="shared" si="3"/>
        <v>1</v>
      </c>
    </row>
    <row r="50" spans="1:9" ht="15.75" x14ac:dyDescent="0.25">
      <c r="A50" s="75" t="s">
        <v>101</v>
      </c>
      <c r="B50" s="74" t="s">
        <v>93</v>
      </c>
      <c r="C50" s="80">
        <v>20</v>
      </c>
      <c r="D50" s="80"/>
      <c r="E50" s="80">
        <v>5</v>
      </c>
      <c r="F50" s="80">
        <v>6</v>
      </c>
      <c r="G50" s="80">
        <v>9</v>
      </c>
      <c r="H50" s="71">
        <f t="shared" si="2"/>
        <v>0.75</v>
      </c>
      <c r="I50" s="70">
        <f t="shared" si="3"/>
        <v>1</v>
      </c>
    </row>
    <row r="51" spans="1:9" ht="15.75" x14ac:dyDescent="0.25">
      <c r="A51" s="68"/>
      <c r="B51" s="67" t="s">
        <v>92</v>
      </c>
      <c r="C51" s="79">
        <v>20</v>
      </c>
      <c r="D51" s="79"/>
      <c r="E51" s="79"/>
      <c r="F51" s="79">
        <v>11</v>
      </c>
      <c r="G51" s="79">
        <v>9</v>
      </c>
      <c r="H51" s="64">
        <f t="shared" si="2"/>
        <v>1</v>
      </c>
      <c r="I51" s="63">
        <f t="shared" si="3"/>
        <v>1</v>
      </c>
    </row>
    <row r="52" spans="1:9" ht="15.75" x14ac:dyDescent="0.25">
      <c r="A52" s="68"/>
      <c r="B52" s="67" t="s">
        <v>98</v>
      </c>
      <c r="C52" s="79">
        <v>20</v>
      </c>
      <c r="D52" s="79"/>
      <c r="E52" s="79">
        <v>6</v>
      </c>
      <c r="F52" s="79">
        <v>7</v>
      </c>
      <c r="G52" s="79">
        <v>7</v>
      </c>
      <c r="H52" s="64">
        <f t="shared" si="2"/>
        <v>0.7</v>
      </c>
      <c r="I52" s="63">
        <f t="shared" si="3"/>
        <v>1</v>
      </c>
    </row>
    <row r="53" spans="1:9" ht="15.75" x14ac:dyDescent="0.25">
      <c r="A53" s="68"/>
      <c r="B53" s="67" t="s">
        <v>100</v>
      </c>
      <c r="C53" s="79">
        <v>20</v>
      </c>
      <c r="D53" s="79"/>
      <c r="E53" s="79">
        <v>4</v>
      </c>
      <c r="F53" s="79">
        <v>6</v>
      </c>
      <c r="G53" s="79">
        <v>10</v>
      </c>
      <c r="H53" s="64">
        <f t="shared" si="2"/>
        <v>0.8</v>
      </c>
      <c r="I53" s="63">
        <f t="shared" si="3"/>
        <v>1</v>
      </c>
    </row>
    <row r="54" spans="1:9" ht="15.75" x14ac:dyDescent="0.25">
      <c r="A54" s="68"/>
      <c r="B54" s="67" t="s">
        <v>91</v>
      </c>
      <c r="C54" s="79">
        <v>20</v>
      </c>
      <c r="D54" s="79"/>
      <c r="E54" s="79">
        <v>6</v>
      </c>
      <c r="F54" s="79">
        <v>5</v>
      </c>
      <c r="G54" s="79">
        <v>9</v>
      </c>
      <c r="H54" s="64">
        <f t="shared" si="2"/>
        <v>0.7</v>
      </c>
      <c r="I54" s="63">
        <f t="shared" si="3"/>
        <v>1</v>
      </c>
    </row>
    <row r="55" spans="1:9" ht="15.75" x14ac:dyDescent="0.25">
      <c r="A55" s="68"/>
      <c r="B55" s="67" t="s">
        <v>89</v>
      </c>
      <c r="C55" s="79">
        <v>20</v>
      </c>
      <c r="D55" s="79"/>
      <c r="E55" s="79">
        <v>4</v>
      </c>
      <c r="F55" s="79">
        <v>8</v>
      </c>
      <c r="G55" s="79">
        <v>8</v>
      </c>
      <c r="H55" s="64">
        <f t="shared" si="2"/>
        <v>0.8</v>
      </c>
      <c r="I55" s="63">
        <f t="shared" si="3"/>
        <v>1</v>
      </c>
    </row>
    <row r="56" spans="1:9" ht="16.5" thickBot="1" x14ac:dyDescent="0.3">
      <c r="A56" s="62"/>
      <c r="B56" s="61" t="s">
        <v>90</v>
      </c>
      <c r="C56" s="78">
        <v>20</v>
      </c>
      <c r="D56" s="78"/>
      <c r="E56" s="78">
        <v>3</v>
      </c>
      <c r="F56" s="78">
        <v>5</v>
      </c>
      <c r="G56" s="78">
        <v>12</v>
      </c>
      <c r="H56" s="58">
        <f t="shared" si="2"/>
        <v>0.85</v>
      </c>
      <c r="I56" s="57">
        <f t="shared" si="3"/>
        <v>1</v>
      </c>
    </row>
    <row r="57" spans="1:9" ht="15.75" x14ac:dyDescent="0.25">
      <c r="A57" s="75" t="s">
        <v>99</v>
      </c>
      <c r="B57" s="74" t="s">
        <v>17</v>
      </c>
      <c r="C57" s="73">
        <v>7</v>
      </c>
      <c r="D57" s="72"/>
      <c r="E57" s="72">
        <v>3</v>
      </c>
      <c r="F57" s="72">
        <v>2</v>
      </c>
      <c r="G57" s="72">
        <v>2</v>
      </c>
      <c r="H57" s="71">
        <f t="shared" si="2"/>
        <v>0.5714285714285714</v>
      </c>
      <c r="I57" s="70">
        <f t="shared" si="3"/>
        <v>1</v>
      </c>
    </row>
    <row r="58" spans="1:9" ht="15.75" x14ac:dyDescent="0.25">
      <c r="A58" s="68"/>
      <c r="B58" s="67" t="s">
        <v>58</v>
      </c>
      <c r="C58" s="66">
        <v>7</v>
      </c>
      <c r="D58" s="65"/>
      <c r="E58" s="65">
        <v>2</v>
      </c>
      <c r="F58" s="65">
        <v>3</v>
      </c>
      <c r="G58" s="65">
        <v>2</v>
      </c>
      <c r="H58" s="64">
        <f t="shared" si="2"/>
        <v>0.7142857142857143</v>
      </c>
      <c r="I58" s="63">
        <f t="shared" si="3"/>
        <v>1</v>
      </c>
    </row>
    <row r="59" spans="1:9" ht="15.75" x14ac:dyDescent="0.25">
      <c r="A59" s="68"/>
      <c r="B59" s="67" t="s">
        <v>98</v>
      </c>
      <c r="C59" s="66">
        <v>7</v>
      </c>
      <c r="D59" s="65"/>
      <c r="E59" s="65">
        <v>5</v>
      </c>
      <c r="F59" s="65">
        <v>1</v>
      </c>
      <c r="G59" s="65">
        <v>1</v>
      </c>
      <c r="H59" s="64">
        <f t="shared" si="2"/>
        <v>0.2857142857142857</v>
      </c>
      <c r="I59" s="63">
        <f t="shared" si="3"/>
        <v>1</v>
      </c>
    </row>
    <row r="60" spans="1:9" ht="15.75" x14ac:dyDescent="0.25">
      <c r="A60" s="68"/>
      <c r="B60" s="67" t="s">
        <v>56</v>
      </c>
      <c r="C60" s="66">
        <v>7</v>
      </c>
      <c r="D60" s="65"/>
      <c r="E60" s="65">
        <v>6</v>
      </c>
      <c r="F60" s="65"/>
      <c r="G60" s="65">
        <v>1</v>
      </c>
      <c r="H60" s="69">
        <f t="shared" si="2"/>
        <v>0.14285714285714285</v>
      </c>
      <c r="I60" s="63">
        <f t="shared" si="3"/>
        <v>1</v>
      </c>
    </row>
    <row r="61" spans="1:9" ht="15.75" x14ac:dyDescent="0.25">
      <c r="A61" s="68"/>
      <c r="B61" s="67" t="s">
        <v>59</v>
      </c>
      <c r="C61" s="66">
        <v>7</v>
      </c>
      <c r="D61" s="65"/>
      <c r="E61" s="65">
        <v>2</v>
      </c>
      <c r="F61" s="65">
        <v>3</v>
      </c>
      <c r="G61" s="65">
        <v>2</v>
      </c>
      <c r="H61" s="64">
        <f t="shared" si="2"/>
        <v>0.7142857142857143</v>
      </c>
      <c r="I61" s="63">
        <f t="shared" si="3"/>
        <v>1</v>
      </c>
    </row>
    <row r="62" spans="1:9" ht="15.75" x14ac:dyDescent="0.25">
      <c r="A62" s="68"/>
      <c r="B62" s="67" t="s">
        <v>88</v>
      </c>
      <c r="C62" s="66">
        <v>7</v>
      </c>
      <c r="D62" s="65"/>
      <c r="E62" s="65">
        <v>5</v>
      </c>
      <c r="F62" s="65">
        <v>1</v>
      </c>
      <c r="G62" s="65">
        <v>1</v>
      </c>
      <c r="H62" s="69">
        <f t="shared" si="2"/>
        <v>0.2857142857142857</v>
      </c>
      <c r="I62" s="63">
        <f t="shared" si="3"/>
        <v>1</v>
      </c>
    </row>
    <row r="63" spans="1:9" ht="16.5" thickBot="1" x14ac:dyDescent="0.3">
      <c r="A63" s="62"/>
      <c r="B63" s="61" t="s">
        <v>20</v>
      </c>
      <c r="C63" s="60">
        <v>7</v>
      </c>
      <c r="D63" s="59"/>
      <c r="E63" s="59">
        <v>4</v>
      </c>
      <c r="F63" s="59">
        <v>2</v>
      </c>
      <c r="G63" s="59">
        <v>1</v>
      </c>
      <c r="H63" s="58">
        <f t="shared" si="2"/>
        <v>0.42857142857142855</v>
      </c>
      <c r="I63" s="57">
        <f t="shared" si="3"/>
        <v>1</v>
      </c>
    </row>
    <row r="64" spans="1:9" ht="15.75" x14ac:dyDescent="0.25">
      <c r="A64" s="75" t="s">
        <v>97</v>
      </c>
      <c r="B64" s="74" t="s">
        <v>22</v>
      </c>
      <c r="C64" s="73">
        <v>17</v>
      </c>
      <c r="D64" s="72">
        <v>4</v>
      </c>
      <c r="E64" s="72">
        <v>1</v>
      </c>
      <c r="F64" s="72">
        <v>5</v>
      </c>
      <c r="G64" s="72">
        <v>5</v>
      </c>
      <c r="H64" s="71">
        <f t="shared" si="2"/>
        <v>0.58823529411764708</v>
      </c>
      <c r="I64" s="77">
        <f t="shared" si="3"/>
        <v>0.6470588235294118</v>
      </c>
    </row>
    <row r="65" spans="1:9" ht="15.75" x14ac:dyDescent="0.25">
      <c r="A65" s="68"/>
      <c r="B65" s="67" t="s">
        <v>23</v>
      </c>
      <c r="C65" s="66">
        <v>17</v>
      </c>
      <c r="D65" s="65"/>
      <c r="E65" s="65">
        <v>9</v>
      </c>
      <c r="F65" s="65">
        <v>4</v>
      </c>
      <c r="G65" s="65">
        <v>4</v>
      </c>
      <c r="H65" s="64">
        <f t="shared" si="2"/>
        <v>0.47058823529411764</v>
      </c>
      <c r="I65" s="63">
        <f t="shared" si="3"/>
        <v>1</v>
      </c>
    </row>
    <row r="66" spans="1:9" ht="15.75" x14ac:dyDescent="0.25">
      <c r="A66" s="68"/>
      <c r="B66" s="67" t="s">
        <v>93</v>
      </c>
      <c r="C66" s="66">
        <v>17</v>
      </c>
      <c r="D66" s="65"/>
      <c r="E66" s="65">
        <v>7</v>
      </c>
      <c r="F66" s="65">
        <v>4</v>
      </c>
      <c r="G66" s="65">
        <v>6</v>
      </c>
      <c r="H66" s="64">
        <f t="shared" ref="H66:H97" si="4">(F66+G66)/C66</f>
        <v>0.58823529411764708</v>
      </c>
      <c r="I66" s="63">
        <f t="shared" ref="I66:I97" si="5">(E66+F66+G66)/C66</f>
        <v>1</v>
      </c>
    </row>
    <row r="67" spans="1:9" ht="15.75" x14ac:dyDescent="0.25">
      <c r="A67" s="68"/>
      <c r="B67" s="67" t="s">
        <v>92</v>
      </c>
      <c r="C67" s="66">
        <v>17</v>
      </c>
      <c r="D67" s="65"/>
      <c r="E67" s="65">
        <v>5</v>
      </c>
      <c r="F67" s="65">
        <v>8</v>
      </c>
      <c r="G67" s="65">
        <v>4</v>
      </c>
      <c r="H67" s="64">
        <f t="shared" si="4"/>
        <v>0.70588235294117652</v>
      </c>
      <c r="I67" s="63">
        <f t="shared" si="5"/>
        <v>1</v>
      </c>
    </row>
    <row r="68" spans="1:9" ht="15.75" x14ac:dyDescent="0.25">
      <c r="A68" s="68"/>
      <c r="B68" s="67" t="s">
        <v>25</v>
      </c>
      <c r="C68" s="66">
        <v>17</v>
      </c>
      <c r="D68" s="65"/>
      <c r="E68" s="65">
        <v>5</v>
      </c>
      <c r="F68" s="65">
        <v>8</v>
      </c>
      <c r="G68" s="65">
        <v>4</v>
      </c>
      <c r="H68" s="64">
        <f t="shared" si="4"/>
        <v>0.70588235294117652</v>
      </c>
      <c r="I68" s="63">
        <f t="shared" si="5"/>
        <v>1</v>
      </c>
    </row>
    <row r="69" spans="1:9" ht="15.75" x14ac:dyDescent="0.25">
      <c r="A69" s="68"/>
      <c r="B69" s="67" t="s">
        <v>78</v>
      </c>
      <c r="C69" s="66">
        <v>17</v>
      </c>
      <c r="D69" s="65"/>
      <c r="E69" s="65">
        <v>7</v>
      </c>
      <c r="F69" s="65">
        <v>6</v>
      </c>
      <c r="G69" s="65">
        <v>4</v>
      </c>
      <c r="H69" s="64">
        <f t="shared" si="4"/>
        <v>0.58823529411764708</v>
      </c>
      <c r="I69" s="63">
        <f t="shared" si="5"/>
        <v>1</v>
      </c>
    </row>
    <row r="70" spans="1:9" ht="15.75" x14ac:dyDescent="0.25">
      <c r="A70" s="68"/>
      <c r="B70" s="67" t="s">
        <v>24</v>
      </c>
      <c r="C70" s="66">
        <v>17</v>
      </c>
      <c r="D70" s="65"/>
      <c r="E70" s="65">
        <v>6</v>
      </c>
      <c r="F70" s="65">
        <v>8</v>
      </c>
      <c r="G70" s="65">
        <v>3</v>
      </c>
      <c r="H70" s="64">
        <f t="shared" si="4"/>
        <v>0.6470588235294118</v>
      </c>
      <c r="I70" s="63">
        <f t="shared" si="5"/>
        <v>1</v>
      </c>
    </row>
    <row r="71" spans="1:9" ht="15.75" x14ac:dyDescent="0.25">
      <c r="A71" s="68"/>
      <c r="B71" s="67" t="s">
        <v>91</v>
      </c>
      <c r="C71" s="66">
        <v>17</v>
      </c>
      <c r="D71" s="65"/>
      <c r="E71" s="65">
        <v>7</v>
      </c>
      <c r="F71" s="65">
        <v>4</v>
      </c>
      <c r="G71" s="65">
        <v>6</v>
      </c>
      <c r="H71" s="64">
        <f t="shared" si="4"/>
        <v>0.58823529411764708</v>
      </c>
      <c r="I71" s="63">
        <f t="shared" si="5"/>
        <v>1</v>
      </c>
    </row>
    <row r="72" spans="1:9" ht="15.75" x14ac:dyDescent="0.25">
      <c r="A72" s="68"/>
      <c r="B72" s="67" t="s">
        <v>90</v>
      </c>
      <c r="C72" s="66">
        <v>17</v>
      </c>
      <c r="D72" s="65"/>
      <c r="E72" s="65">
        <v>8</v>
      </c>
      <c r="F72" s="65">
        <v>4</v>
      </c>
      <c r="G72" s="65">
        <v>5</v>
      </c>
      <c r="H72" s="64">
        <f t="shared" si="4"/>
        <v>0.52941176470588236</v>
      </c>
      <c r="I72" s="63">
        <f t="shared" si="5"/>
        <v>1</v>
      </c>
    </row>
    <row r="73" spans="1:9" ht="16.5" thickBot="1" x14ac:dyDescent="0.3">
      <c r="A73" s="62"/>
      <c r="B73" s="61" t="s">
        <v>89</v>
      </c>
      <c r="C73" s="60">
        <v>17</v>
      </c>
      <c r="D73" s="59"/>
      <c r="E73" s="59">
        <v>4</v>
      </c>
      <c r="F73" s="59">
        <v>8</v>
      </c>
      <c r="G73" s="59">
        <v>5</v>
      </c>
      <c r="H73" s="58">
        <f t="shared" si="4"/>
        <v>0.76470588235294112</v>
      </c>
      <c r="I73" s="57">
        <f t="shared" si="5"/>
        <v>1</v>
      </c>
    </row>
    <row r="74" spans="1:9" ht="15.75" x14ac:dyDescent="0.25">
      <c r="A74" s="75" t="s">
        <v>96</v>
      </c>
      <c r="B74" s="74" t="s">
        <v>22</v>
      </c>
      <c r="C74" s="73">
        <v>6</v>
      </c>
      <c r="D74" s="72"/>
      <c r="E74" s="72">
        <v>6</v>
      </c>
      <c r="F74" s="72"/>
      <c r="G74" s="72"/>
      <c r="H74" s="125">
        <f t="shared" si="4"/>
        <v>0</v>
      </c>
      <c r="I74" s="70">
        <f t="shared" si="5"/>
        <v>1</v>
      </c>
    </row>
    <row r="75" spans="1:9" ht="15.75" x14ac:dyDescent="0.25">
      <c r="A75" s="68"/>
      <c r="B75" s="67" t="s">
        <v>23</v>
      </c>
      <c r="C75" s="66">
        <v>6</v>
      </c>
      <c r="D75" s="65"/>
      <c r="E75" s="65">
        <v>6</v>
      </c>
      <c r="F75" s="65"/>
      <c r="G75" s="65"/>
      <c r="H75" s="69">
        <f t="shared" si="4"/>
        <v>0</v>
      </c>
      <c r="I75" s="63">
        <f t="shared" si="5"/>
        <v>1</v>
      </c>
    </row>
    <row r="76" spans="1:9" ht="15.75" x14ac:dyDescent="0.25">
      <c r="A76" s="68"/>
      <c r="B76" s="67" t="s">
        <v>17</v>
      </c>
      <c r="C76" s="66">
        <v>6</v>
      </c>
      <c r="D76" s="65"/>
      <c r="E76" s="65">
        <v>5</v>
      </c>
      <c r="F76" s="65"/>
      <c r="G76" s="65">
        <v>1</v>
      </c>
      <c r="H76" s="69">
        <f t="shared" si="4"/>
        <v>0.16666666666666666</v>
      </c>
      <c r="I76" s="63">
        <f t="shared" si="5"/>
        <v>1</v>
      </c>
    </row>
    <row r="77" spans="1:9" ht="15.75" x14ac:dyDescent="0.25">
      <c r="A77" s="68"/>
      <c r="B77" s="67" t="s">
        <v>58</v>
      </c>
      <c r="C77" s="66">
        <v>6</v>
      </c>
      <c r="D77" s="65"/>
      <c r="E77" s="65">
        <v>1</v>
      </c>
      <c r="F77" s="65">
        <v>4</v>
      </c>
      <c r="G77" s="65">
        <v>1</v>
      </c>
      <c r="H77" s="64">
        <f t="shared" si="4"/>
        <v>0.83333333333333337</v>
      </c>
      <c r="I77" s="63">
        <f t="shared" si="5"/>
        <v>1</v>
      </c>
    </row>
    <row r="78" spans="1:9" ht="15.75" x14ac:dyDescent="0.25">
      <c r="A78" s="68"/>
      <c r="B78" s="67" t="s">
        <v>25</v>
      </c>
      <c r="C78" s="66">
        <v>6</v>
      </c>
      <c r="D78" s="65"/>
      <c r="E78" s="65">
        <v>2</v>
      </c>
      <c r="F78" s="65">
        <v>4</v>
      </c>
      <c r="G78" s="65"/>
      <c r="H78" s="64">
        <f t="shared" si="4"/>
        <v>0.66666666666666663</v>
      </c>
      <c r="I78" s="63">
        <f t="shared" si="5"/>
        <v>1</v>
      </c>
    </row>
    <row r="79" spans="1:9" ht="15.75" x14ac:dyDescent="0.25">
      <c r="A79" s="68"/>
      <c r="B79" s="67" t="s">
        <v>78</v>
      </c>
      <c r="C79" s="66">
        <v>6</v>
      </c>
      <c r="D79" s="65"/>
      <c r="E79" s="65">
        <v>2</v>
      </c>
      <c r="F79" s="65">
        <v>4</v>
      </c>
      <c r="G79" s="65"/>
      <c r="H79" s="64">
        <f t="shared" si="4"/>
        <v>0.66666666666666663</v>
      </c>
      <c r="I79" s="63">
        <f t="shared" si="5"/>
        <v>1</v>
      </c>
    </row>
    <row r="80" spans="1:9" ht="15.75" x14ac:dyDescent="0.25">
      <c r="A80" s="68"/>
      <c r="B80" s="67" t="s">
        <v>24</v>
      </c>
      <c r="C80" s="66">
        <v>6</v>
      </c>
      <c r="D80" s="65"/>
      <c r="E80" s="65">
        <v>2</v>
      </c>
      <c r="F80" s="65">
        <v>4</v>
      </c>
      <c r="G80" s="65"/>
      <c r="H80" s="64">
        <f t="shared" si="4"/>
        <v>0.66666666666666663</v>
      </c>
      <c r="I80" s="63">
        <f t="shared" si="5"/>
        <v>1</v>
      </c>
    </row>
    <row r="81" spans="1:9" ht="15.75" x14ac:dyDescent="0.25">
      <c r="A81" s="68"/>
      <c r="B81" s="67" t="s">
        <v>59</v>
      </c>
      <c r="C81" s="66">
        <v>6</v>
      </c>
      <c r="D81" s="65">
        <v>1</v>
      </c>
      <c r="E81" s="65">
        <v>2</v>
      </c>
      <c r="F81" s="65">
        <v>3</v>
      </c>
      <c r="G81" s="65"/>
      <c r="H81" s="64">
        <f t="shared" si="4"/>
        <v>0.5</v>
      </c>
      <c r="I81" s="76">
        <f t="shared" si="5"/>
        <v>0.83333333333333337</v>
      </c>
    </row>
    <row r="82" spans="1:9" ht="15.75" x14ac:dyDescent="0.25">
      <c r="A82" s="68"/>
      <c r="B82" s="67" t="s">
        <v>20</v>
      </c>
      <c r="C82" s="66">
        <v>6</v>
      </c>
      <c r="D82" s="65"/>
      <c r="E82" s="65">
        <v>2</v>
      </c>
      <c r="F82" s="65">
        <v>2</v>
      </c>
      <c r="G82" s="65">
        <v>2</v>
      </c>
      <c r="H82" s="64">
        <f t="shared" si="4"/>
        <v>0.66666666666666663</v>
      </c>
      <c r="I82" s="63">
        <f t="shared" si="5"/>
        <v>1</v>
      </c>
    </row>
    <row r="83" spans="1:9" ht="16.5" thickBot="1" x14ac:dyDescent="0.3">
      <c r="A83" s="62"/>
      <c r="B83" s="61" t="s">
        <v>88</v>
      </c>
      <c r="C83" s="60">
        <v>6</v>
      </c>
      <c r="D83" s="59"/>
      <c r="E83" s="59">
        <v>1</v>
      </c>
      <c r="F83" s="59">
        <v>2</v>
      </c>
      <c r="G83" s="59">
        <v>3</v>
      </c>
      <c r="H83" s="58">
        <f t="shared" si="4"/>
        <v>0.83333333333333337</v>
      </c>
      <c r="I83" s="57">
        <f t="shared" si="5"/>
        <v>1</v>
      </c>
    </row>
    <row r="84" spans="1:9" ht="15.75" x14ac:dyDescent="0.25">
      <c r="A84" s="75" t="s">
        <v>95</v>
      </c>
      <c r="B84" s="74" t="s">
        <v>22</v>
      </c>
      <c r="C84" s="73">
        <v>24</v>
      </c>
      <c r="D84" s="72"/>
      <c r="E84" s="72">
        <v>11</v>
      </c>
      <c r="F84" s="72">
        <v>8</v>
      </c>
      <c r="G84" s="72">
        <v>6</v>
      </c>
      <c r="H84" s="71">
        <f t="shared" si="4"/>
        <v>0.58333333333333337</v>
      </c>
      <c r="I84" s="77">
        <f t="shared" si="5"/>
        <v>1.0416666666666667</v>
      </c>
    </row>
    <row r="85" spans="1:9" ht="15.75" x14ac:dyDescent="0.25">
      <c r="A85" s="68"/>
      <c r="B85" s="67" t="s">
        <v>23</v>
      </c>
      <c r="C85" s="66">
        <v>24</v>
      </c>
      <c r="D85" s="65"/>
      <c r="E85" s="65">
        <v>13</v>
      </c>
      <c r="F85" s="65">
        <v>5</v>
      </c>
      <c r="G85" s="65">
        <v>6</v>
      </c>
      <c r="H85" s="64">
        <f t="shared" si="4"/>
        <v>0.45833333333333331</v>
      </c>
      <c r="I85" s="76">
        <f t="shared" si="5"/>
        <v>1</v>
      </c>
    </row>
    <row r="86" spans="1:9" ht="15.75" x14ac:dyDescent="0.25">
      <c r="A86" s="68"/>
      <c r="B86" s="67" t="s">
        <v>93</v>
      </c>
      <c r="C86" s="66">
        <v>24</v>
      </c>
      <c r="D86" s="65"/>
      <c r="E86" s="65">
        <v>9</v>
      </c>
      <c r="F86" s="65">
        <v>10</v>
      </c>
      <c r="G86" s="65">
        <v>5</v>
      </c>
      <c r="H86" s="64">
        <f t="shared" si="4"/>
        <v>0.625</v>
      </c>
      <c r="I86" s="63">
        <f t="shared" si="5"/>
        <v>1</v>
      </c>
    </row>
    <row r="87" spans="1:9" ht="15.75" x14ac:dyDescent="0.25">
      <c r="A87" s="68"/>
      <c r="B87" s="67" t="s">
        <v>92</v>
      </c>
      <c r="C87" s="66">
        <v>24</v>
      </c>
      <c r="D87" s="65"/>
      <c r="E87" s="65">
        <v>6</v>
      </c>
      <c r="F87" s="65">
        <v>11</v>
      </c>
      <c r="G87" s="65">
        <v>7</v>
      </c>
      <c r="H87" s="64">
        <f t="shared" si="4"/>
        <v>0.75</v>
      </c>
      <c r="I87" s="63">
        <f t="shared" si="5"/>
        <v>1</v>
      </c>
    </row>
    <row r="88" spans="1:9" ht="15.75" x14ac:dyDescent="0.25">
      <c r="A88" s="68"/>
      <c r="B88" s="67" t="s">
        <v>25</v>
      </c>
      <c r="C88" s="66">
        <v>24</v>
      </c>
      <c r="D88" s="65"/>
      <c r="E88" s="65">
        <v>7</v>
      </c>
      <c r="F88" s="65">
        <v>12</v>
      </c>
      <c r="G88" s="65">
        <v>5</v>
      </c>
      <c r="H88" s="64">
        <f t="shared" si="4"/>
        <v>0.70833333333333337</v>
      </c>
      <c r="I88" s="63">
        <f t="shared" si="5"/>
        <v>1</v>
      </c>
    </row>
    <row r="89" spans="1:9" ht="15.75" x14ac:dyDescent="0.25">
      <c r="A89" s="68"/>
      <c r="B89" s="67" t="s">
        <v>78</v>
      </c>
      <c r="C89" s="66">
        <v>24</v>
      </c>
      <c r="D89" s="65"/>
      <c r="E89" s="65">
        <v>7</v>
      </c>
      <c r="F89" s="65">
        <v>12</v>
      </c>
      <c r="G89" s="65">
        <v>5</v>
      </c>
      <c r="H89" s="64">
        <f t="shared" si="4"/>
        <v>0.70833333333333337</v>
      </c>
      <c r="I89" s="63">
        <f t="shared" si="5"/>
        <v>1</v>
      </c>
    </row>
    <row r="90" spans="1:9" ht="15.75" x14ac:dyDescent="0.25">
      <c r="A90" s="68"/>
      <c r="B90" s="67" t="s">
        <v>24</v>
      </c>
      <c r="C90" s="66">
        <v>24</v>
      </c>
      <c r="D90" s="65"/>
      <c r="E90" s="65">
        <v>7</v>
      </c>
      <c r="F90" s="65">
        <v>10</v>
      </c>
      <c r="G90" s="65">
        <v>7</v>
      </c>
      <c r="H90" s="64">
        <f t="shared" si="4"/>
        <v>0.70833333333333337</v>
      </c>
      <c r="I90" s="63">
        <f t="shared" si="5"/>
        <v>1</v>
      </c>
    </row>
    <row r="91" spans="1:9" ht="15.75" x14ac:dyDescent="0.25">
      <c r="A91" s="68"/>
      <c r="B91" s="67" t="s">
        <v>26</v>
      </c>
      <c r="C91" s="66">
        <v>24</v>
      </c>
      <c r="D91" s="65"/>
      <c r="E91" s="65">
        <v>4</v>
      </c>
      <c r="F91" s="65">
        <v>10</v>
      </c>
      <c r="G91" s="65">
        <v>10</v>
      </c>
      <c r="H91" s="64">
        <f t="shared" si="4"/>
        <v>0.83333333333333337</v>
      </c>
      <c r="I91" s="63">
        <f t="shared" si="5"/>
        <v>1</v>
      </c>
    </row>
    <row r="92" spans="1:9" ht="15.75" x14ac:dyDescent="0.25">
      <c r="A92" s="68"/>
      <c r="B92" s="67" t="s">
        <v>91</v>
      </c>
      <c r="C92" s="66">
        <v>24</v>
      </c>
      <c r="D92" s="65"/>
      <c r="E92" s="65">
        <v>11</v>
      </c>
      <c r="F92" s="65">
        <v>7</v>
      </c>
      <c r="G92" s="65">
        <v>6</v>
      </c>
      <c r="H92" s="64">
        <f t="shared" si="4"/>
        <v>0.54166666666666663</v>
      </c>
      <c r="I92" s="63">
        <f t="shared" si="5"/>
        <v>1</v>
      </c>
    </row>
    <row r="93" spans="1:9" ht="15.75" x14ac:dyDescent="0.25">
      <c r="A93" s="68"/>
      <c r="B93" s="67" t="s">
        <v>90</v>
      </c>
      <c r="C93" s="66">
        <v>24</v>
      </c>
      <c r="D93" s="65"/>
      <c r="E93" s="65">
        <v>4</v>
      </c>
      <c r="F93" s="65">
        <v>12</v>
      </c>
      <c r="G93" s="65">
        <v>8</v>
      </c>
      <c r="H93" s="64">
        <f t="shared" si="4"/>
        <v>0.83333333333333337</v>
      </c>
      <c r="I93" s="63">
        <f t="shared" si="5"/>
        <v>1</v>
      </c>
    </row>
    <row r="94" spans="1:9" ht="16.5" thickBot="1" x14ac:dyDescent="0.3">
      <c r="A94" s="62"/>
      <c r="B94" s="61" t="s">
        <v>89</v>
      </c>
      <c r="C94" s="60">
        <v>24</v>
      </c>
      <c r="D94" s="59"/>
      <c r="E94" s="59">
        <v>6</v>
      </c>
      <c r="F94" s="59">
        <v>9</v>
      </c>
      <c r="G94" s="59">
        <v>9</v>
      </c>
      <c r="H94" s="58">
        <f t="shared" si="4"/>
        <v>0.75</v>
      </c>
      <c r="I94" s="57">
        <f t="shared" si="5"/>
        <v>1</v>
      </c>
    </row>
    <row r="95" spans="1:9" ht="15.75" x14ac:dyDescent="0.25">
      <c r="A95" s="75" t="s">
        <v>94</v>
      </c>
      <c r="B95" s="74" t="s">
        <v>22</v>
      </c>
      <c r="C95" s="73">
        <v>6</v>
      </c>
      <c r="D95" s="72"/>
      <c r="E95" s="72">
        <v>6</v>
      </c>
      <c r="F95" s="72"/>
      <c r="G95" s="72"/>
      <c r="H95" s="125">
        <f t="shared" si="4"/>
        <v>0</v>
      </c>
      <c r="I95" s="70">
        <f t="shared" si="5"/>
        <v>1</v>
      </c>
    </row>
    <row r="96" spans="1:9" ht="15.75" x14ac:dyDescent="0.25">
      <c r="A96" s="68"/>
      <c r="B96" s="67" t="s">
        <v>23</v>
      </c>
      <c r="C96" s="66">
        <v>6</v>
      </c>
      <c r="D96" s="65"/>
      <c r="E96" s="65">
        <v>3</v>
      </c>
      <c r="F96" s="65">
        <v>3</v>
      </c>
      <c r="G96" s="65"/>
      <c r="H96" s="64">
        <f t="shared" si="4"/>
        <v>0.5</v>
      </c>
      <c r="I96" s="63">
        <f t="shared" si="5"/>
        <v>1</v>
      </c>
    </row>
    <row r="97" spans="1:9" ht="15.75" x14ac:dyDescent="0.25">
      <c r="A97" s="68"/>
      <c r="B97" s="67" t="s">
        <v>17</v>
      </c>
      <c r="C97" s="66">
        <v>6</v>
      </c>
      <c r="D97" s="65"/>
      <c r="E97" s="65">
        <v>4</v>
      </c>
      <c r="F97" s="65">
        <v>2</v>
      </c>
      <c r="G97" s="65"/>
      <c r="H97" s="64">
        <f t="shared" si="4"/>
        <v>0.33333333333333331</v>
      </c>
      <c r="I97" s="63">
        <f t="shared" si="5"/>
        <v>1</v>
      </c>
    </row>
    <row r="98" spans="1:9" ht="15.75" x14ac:dyDescent="0.25">
      <c r="A98" s="68"/>
      <c r="B98" s="67" t="s">
        <v>58</v>
      </c>
      <c r="C98" s="66">
        <v>6</v>
      </c>
      <c r="D98" s="65"/>
      <c r="E98" s="65">
        <v>2</v>
      </c>
      <c r="F98" s="65">
        <v>3</v>
      </c>
      <c r="G98" s="65">
        <v>1</v>
      </c>
      <c r="H98" s="64">
        <f t="shared" ref="H98:H127" si="6">(F98+G98)/C98</f>
        <v>0.66666666666666663</v>
      </c>
      <c r="I98" s="63">
        <f t="shared" ref="I98:I127" si="7">(E98+F98+G98)/C98</f>
        <v>1</v>
      </c>
    </row>
    <row r="99" spans="1:9" ht="15.75" x14ac:dyDescent="0.25">
      <c r="A99" s="68"/>
      <c r="B99" s="67" t="s">
        <v>25</v>
      </c>
      <c r="C99" s="66">
        <v>6</v>
      </c>
      <c r="D99" s="65"/>
      <c r="E99" s="65">
        <v>2</v>
      </c>
      <c r="F99" s="65">
        <v>4</v>
      </c>
      <c r="G99" s="65"/>
      <c r="H99" s="64">
        <f t="shared" si="6"/>
        <v>0.66666666666666663</v>
      </c>
      <c r="I99" s="63">
        <f t="shared" si="7"/>
        <v>1</v>
      </c>
    </row>
    <row r="100" spans="1:9" ht="15.75" x14ac:dyDescent="0.25">
      <c r="A100" s="68"/>
      <c r="B100" s="67" t="s">
        <v>78</v>
      </c>
      <c r="C100" s="66">
        <v>6</v>
      </c>
      <c r="D100" s="65"/>
      <c r="E100" s="65">
        <v>2</v>
      </c>
      <c r="F100" s="65">
        <v>4</v>
      </c>
      <c r="G100" s="65"/>
      <c r="H100" s="64">
        <f t="shared" si="6"/>
        <v>0.66666666666666663</v>
      </c>
      <c r="I100" s="63">
        <f t="shared" si="7"/>
        <v>1</v>
      </c>
    </row>
    <row r="101" spans="1:9" ht="15.75" x14ac:dyDescent="0.25">
      <c r="A101" s="68"/>
      <c r="B101" s="67" t="s">
        <v>24</v>
      </c>
      <c r="C101" s="66">
        <v>6</v>
      </c>
      <c r="D101" s="65">
        <v>1</v>
      </c>
      <c r="E101" s="65">
        <v>4</v>
      </c>
      <c r="F101" s="65">
        <v>1</v>
      </c>
      <c r="G101" s="65"/>
      <c r="H101" s="69">
        <f t="shared" si="6"/>
        <v>0.16666666666666666</v>
      </c>
      <c r="I101" s="76">
        <f t="shared" si="7"/>
        <v>0.83333333333333337</v>
      </c>
    </row>
    <row r="102" spans="1:9" ht="15.75" x14ac:dyDescent="0.25">
      <c r="A102" s="68"/>
      <c r="B102" s="67" t="s">
        <v>26</v>
      </c>
      <c r="C102" s="66">
        <v>6</v>
      </c>
      <c r="D102" s="65"/>
      <c r="E102" s="65">
        <v>6</v>
      </c>
      <c r="F102" s="65"/>
      <c r="G102" s="65"/>
      <c r="H102" s="69">
        <f t="shared" si="6"/>
        <v>0</v>
      </c>
      <c r="I102" s="63">
        <f t="shared" si="7"/>
        <v>1</v>
      </c>
    </row>
    <row r="103" spans="1:9" ht="15.75" x14ac:dyDescent="0.25">
      <c r="A103" s="68"/>
      <c r="B103" s="67" t="s">
        <v>59</v>
      </c>
      <c r="C103" s="66">
        <v>6</v>
      </c>
      <c r="D103" s="65">
        <v>1</v>
      </c>
      <c r="E103" s="65">
        <v>3</v>
      </c>
      <c r="F103" s="65">
        <v>2</v>
      </c>
      <c r="G103" s="65"/>
      <c r="H103" s="69">
        <f t="shared" si="6"/>
        <v>0.33333333333333331</v>
      </c>
      <c r="I103" s="76">
        <f t="shared" si="7"/>
        <v>0.83333333333333337</v>
      </c>
    </row>
    <row r="104" spans="1:9" ht="15.75" x14ac:dyDescent="0.25">
      <c r="A104" s="68"/>
      <c r="B104" s="67" t="s">
        <v>20</v>
      </c>
      <c r="C104" s="66">
        <v>6</v>
      </c>
      <c r="D104" s="65"/>
      <c r="E104" s="65">
        <v>4</v>
      </c>
      <c r="F104" s="65">
        <v>2</v>
      </c>
      <c r="G104" s="65"/>
      <c r="H104" s="64">
        <f t="shared" si="6"/>
        <v>0.33333333333333331</v>
      </c>
      <c r="I104" s="63">
        <f t="shared" si="7"/>
        <v>1</v>
      </c>
    </row>
    <row r="105" spans="1:9" ht="16.5" thickBot="1" x14ac:dyDescent="0.3">
      <c r="A105" s="62"/>
      <c r="B105" s="61" t="s">
        <v>88</v>
      </c>
      <c r="C105" s="60">
        <v>6</v>
      </c>
      <c r="D105" s="59"/>
      <c r="E105" s="59">
        <v>2</v>
      </c>
      <c r="F105" s="59">
        <v>4</v>
      </c>
      <c r="G105" s="59"/>
      <c r="H105" s="58">
        <f t="shared" si="6"/>
        <v>0.66666666666666663</v>
      </c>
      <c r="I105" s="57">
        <f t="shared" si="7"/>
        <v>1</v>
      </c>
    </row>
    <row r="106" spans="1:9" ht="15.75" x14ac:dyDescent="0.25">
      <c r="A106" s="75" t="s">
        <v>81</v>
      </c>
      <c r="B106" s="74" t="s">
        <v>22</v>
      </c>
      <c r="C106" s="73">
        <v>11</v>
      </c>
      <c r="D106" s="72"/>
      <c r="E106" s="72">
        <v>6</v>
      </c>
      <c r="F106" s="72">
        <v>2</v>
      </c>
      <c r="G106" s="72">
        <v>3</v>
      </c>
      <c r="H106" s="71">
        <f t="shared" si="6"/>
        <v>0.45454545454545453</v>
      </c>
      <c r="I106" s="70">
        <f t="shared" si="7"/>
        <v>1</v>
      </c>
    </row>
    <row r="107" spans="1:9" ht="15.75" x14ac:dyDescent="0.25">
      <c r="A107" s="68"/>
      <c r="B107" s="67" t="s">
        <v>23</v>
      </c>
      <c r="C107" s="66">
        <v>11</v>
      </c>
      <c r="D107" s="65"/>
      <c r="E107" s="65">
        <v>4</v>
      </c>
      <c r="F107" s="65">
        <v>3</v>
      </c>
      <c r="G107" s="65">
        <v>4</v>
      </c>
      <c r="H107" s="64">
        <f t="shared" si="6"/>
        <v>0.63636363636363635</v>
      </c>
      <c r="I107" s="63">
        <f t="shared" si="7"/>
        <v>1</v>
      </c>
    </row>
    <row r="108" spans="1:9" ht="15.75" x14ac:dyDescent="0.25">
      <c r="A108" s="68"/>
      <c r="B108" s="67" t="s">
        <v>93</v>
      </c>
      <c r="C108" s="66">
        <v>11</v>
      </c>
      <c r="D108" s="65"/>
      <c r="E108" s="65">
        <v>5</v>
      </c>
      <c r="F108" s="65">
        <v>5</v>
      </c>
      <c r="G108" s="65">
        <v>1</v>
      </c>
      <c r="H108" s="64">
        <f t="shared" si="6"/>
        <v>0.54545454545454541</v>
      </c>
      <c r="I108" s="63">
        <f t="shared" si="7"/>
        <v>1</v>
      </c>
    </row>
    <row r="109" spans="1:9" ht="15.75" x14ac:dyDescent="0.25">
      <c r="A109" s="68"/>
      <c r="B109" s="67" t="s">
        <v>92</v>
      </c>
      <c r="C109" s="66">
        <v>11</v>
      </c>
      <c r="D109" s="65"/>
      <c r="E109" s="65">
        <v>3</v>
      </c>
      <c r="F109" s="65">
        <v>4</v>
      </c>
      <c r="G109" s="65">
        <v>4</v>
      </c>
      <c r="H109" s="64">
        <f t="shared" si="6"/>
        <v>0.72727272727272729</v>
      </c>
      <c r="I109" s="63">
        <f t="shared" si="7"/>
        <v>1</v>
      </c>
    </row>
    <row r="110" spans="1:9" ht="15.75" x14ac:dyDescent="0.25">
      <c r="A110" s="68"/>
      <c r="B110" s="67" t="s">
        <v>25</v>
      </c>
      <c r="C110" s="66">
        <v>11</v>
      </c>
      <c r="D110" s="65"/>
      <c r="E110" s="65">
        <v>3</v>
      </c>
      <c r="F110" s="65">
        <v>4</v>
      </c>
      <c r="G110" s="65">
        <v>4</v>
      </c>
      <c r="H110" s="64">
        <f t="shared" si="6"/>
        <v>0.72727272727272729</v>
      </c>
      <c r="I110" s="63">
        <f t="shared" si="7"/>
        <v>1</v>
      </c>
    </row>
    <row r="111" spans="1:9" ht="15.75" x14ac:dyDescent="0.25">
      <c r="A111" s="68"/>
      <c r="B111" s="67" t="s">
        <v>78</v>
      </c>
      <c r="C111" s="66">
        <v>11</v>
      </c>
      <c r="D111" s="65"/>
      <c r="E111" s="65">
        <v>3</v>
      </c>
      <c r="F111" s="65">
        <v>5</v>
      </c>
      <c r="G111" s="65">
        <v>3</v>
      </c>
      <c r="H111" s="64">
        <f t="shared" si="6"/>
        <v>0.72727272727272729</v>
      </c>
      <c r="I111" s="63">
        <f t="shared" si="7"/>
        <v>1</v>
      </c>
    </row>
    <row r="112" spans="1:9" ht="15.75" x14ac:dyDescent="0.25">
      <c r="A112" s="68"/>
      <c r="B112" s="67" t="s">
        <v>24</v>
      </c>
      <c r="C112" s="66">
        <v>11</v>
      </c>
      <c r="D112" s="65"/>
      <c r="E112" s="65">
        <v>4</v>
      </c>
      <c r="F112" s="65">
        <v>6</v>
      </c>
      <c r="G112" s="65">
        <v>1</v>
      </c>
      <c r="H112" s="64">
        <f t="shared" si="6"/>
        <v>0.63636363636363635</v>
      </c>
      <c r="I112" s="63">
        <f t="shared" si="7"/>
        <v>1</v>
      </c>
    </row>
    <row r="113" spans="1:9" ht="15.75" x14ac:dyDescent="0.25">
      <c r="A113" s="68"/>
      <c r="B113" s="67" t="s">
        <v>26</v>
      </c>
      <c r="C113" s="66">
        <v>11</v>
      </c>
      <c r="D113" s="65"/>
      <c r="E113" s="65"/>
      <c r="F113" s="65">
        <v>7</v>
      </c>
      <c r="G113" s="65">
        <v>4</v>
      </c>
      <c r="H113" s="64">
        <f t="shared" si="6"/>
        <v>1</v>
      </c>
      <c r="I113" s="63">
        <f t="shared" si="7"/>
        <v>1</v>
      </c>
    </row>
    <row r="114" spans="1:9" ht="15.75" x14ac:dyDescent="0.25">
      <c r="A114" s="68"/>
      <c r="B114" s="67" t="s">
        <v>91</v>
      </c>
      <c r="C114" s="66">
        <v>11</v>
      </c>
      <c r="D114" s="65"/>
      <c r="E114" s="65">
        <v>1</v>
      </c>
      <c r="F114" s="65">
        <v>8</v>
      </c>
      <c r="G114" s="65">
        <v>2</v>
      </c>
      <c r="H114" s="64">
        <f t="shared" si="6"/>
        <v>0.90909090909090906</v>
      </c>
      <c r="I114" s="63">
        <f t="shared" si="7"/>
        <v>1</v>
      </c>
    </row>
    <row r="115" spans="1:9" ht="15.75" x14ac:dyDescent="0.25">
      <c r="A115" s="68"/>
      <c r="B115" s="67" t="s">
        <v>90</v>
      </c>
      <c r="C115" s="66">
        <v>11</v>
      </c>
      <c r="D115" s="65"/>
      <c r="E115" s="65">
        <v>2</v>
      </c>
      <c r="F115" s="65">
        <v>5</v>
      </c>
      <c r="G115" s="65">
        <v>4</v>
      </c>
      <c r="H115" s="64">
        <f t="shared" si="6"/>
        <v>0.81818181818181823</v>
      </c>
      <c r="I115" s="63">
        <f t="shared" si="7"/>
        <v>1</v>
      </c>
    </row>
    <row r="116" spans="1:9" ht="16.5" thickBot="1" x14ac:dyDescent="0.3">
      <c r="A116" s="62"/>
      <c r="B116" s="61" t="s">
        <v>89</v>
      </c>
      <c r="C116" s="60">
        <v>11</v>
      </c>
      <c r="D116" s="59"/>
      <c r="E116" s="59">
        <v>2</v>
      </c>
      <c r="F116" s="59">
        <v>4</v>
      </c>
      <c r="G116" s="59">
        <v>5</v>
      </c>
      <c r="H116" s="58">
        <f t="shared" si="6"/>
        <v>0.81818181818181823</v>
      </c>
      <c r="I116" s="57">
        <f t="shared" si="7"/>
        <v>1</v>
      </c>
    </row>
    <row r="117" spans="1:9" ht="15.75" x14ac:dyDescent="0.25">
      <c r="A117" s="75" t="s">
        <v>80</v>
      </c>
      <c r="B117" s="74" t="s">
        <v>22</v>
      </c>
      <c r="C117" s="73">
        <v>9</v>
      </c>
      <c r="D117" s="72"/>
      <c r="E117" s="72">
        <v>4</v>
      </c>
      <c r="F117" s="72">
        <v>2</v>
      </c>
      <c r="G117" s="72">
        <v>3</v>
      </c>
      <c r="H117" s="71">
        <f t="shared" si="6"/>
        <v>0.55555555555555558</v>
      </c>
      <c r="I117" s="70">
        <f t="shared" si="7"/>
        <v>1</v>
      </c>
    </row>
    <row r="118" spans="1:9" ht="15.75" x14ac:dyDescent="0.25">
      <c r="A118" s="68"/>
      <c r="B118" s="67" t="s">
        <v>23</v>
      </c>
      <c r="C118" s="66">
        <v>9</v>
      </c>
      <c r="D118" s="65"/>
      <c r="E118" s="65">
        <v>4</v>
      </c>
      <c r="F118" s="65">
        <v>2</v>
      </c>
      <c r="G118" s="65">
        <v>3</v>
      </c>
      <c r="H118" s="64">
        <f t="shared" si="6"/>
        <v>0.55555555555555558</v>
      </c>
      <c r="I118" s="63">
        <f t="shared" si="7"/>
        <v>1</v>
      </c>
    </row>
    <row r="119" spans="1:9" ht="15.75" x14ac:dyDescent="0.25">
      <c r="A119" s="68"/>
      <c r="B119" s="67" t="s">
        <v>17</v>
      </c>
      <c r="C119" s="66">
        <v>9</v>
      </c>
      <c r="D119" s="65"/>
      <c r="E119" s="65">
        <v>3</v>
      </c>
      <c r="F119" s="65">
        <v>3</v>
      </c>
      <c r="G119" s="65">
        <v>3</v>
      </c>
      <c r="H119" s="64">
        <f t="shared" si="6"/>
        <v>0.66666666666666663</v>
      </c>
      <c r="I119" s="63">
        <f t="shared" si="7"/>
        <v>1</v>
      </c>
    </row>
    <row r="120" spans="1:9" ht="15.75" x14ac:dyDescent="0.25">
      <c r="A120" s="68"/>
      <c r="B120" s="67" t="s">
        <v>58</v>
      </c>
      <c r="C120" s="66">
        <v>9</v>
      </c>
      <c r="D120" s="65"/>
      <c r="E120" s="65">
        <v>2</v>
      </c>
      <c r="F120" s="65">
        <v>4</v>
      </c>
      <c r="G120" s="65">
        <v>3</v>
      </c>
      <c r="H120" s="64">
        <f t="shared" si="6"/>
        <v>0.77777777777777779</v>
      </c>
      <c r="I120" s="63">
        <f t="shared" si="7"/>
        <v>1</v>
      </c>
    </row>
    <row r="121" spans="1:9" ht="15.75" x14ac:dyDescent="0.25">
      <c r="A121" s="68"/>
      <c r="B121" s="67" t="s">
        <v>25</v>
      </c>
      <c r="C121" s="66">
        <v>9</v>
      </c>
      <c r="D121" s="65"/>
      <c r="E121" s="65">
        <v>3</v>
      </c>
      <c r="F121" s="65">
        <v>5</v>
      </c>
      <c r="G121" s="65">
        <v>1</v>
      </c>
      <c r="H121" s="64">
        <f t="shared" si="6"/>
        <v>0.66666666666666663</v>
      </c>
      <c r="I121" s="63">
        <f t="shared" si="7"/>
        <v>1</v>
      </c>
    </row>
    <row r="122" spans="1:9" ht="15.75" x14ac:dyDescent="0.25">
      <c r="A122" s="68"/>
      <c r="B122" s="67" t="s">
        <v>78</v>
      </c>
      <c r="C122" s="66">
        <v>9</v>
      </c>
      <c r="D122" s="65"/>
      <c r="E122" s="65">
        <v>2</v>
      </c>
      <c r="F122" s="65">
        <v>5</v>
      </c>
      <c r="G122" s="65">
        <v>2</v>
      </c>
      <c r="H122" s="64">
        <f t="shared" si="6"/>
        <v>0.77777777777777779</v>
      </c>
      <c r="I122" s="63">
        <f t="shared" si="7"/>
        <v>1</v>
      </c>
    </row>
    <row r="123" spans="1:9" ht="15.75" x14ac:dyDescent="0.25">
      <c r="A123" s="68"/>
      <c r="B123" s="67" t="s">
        <v>24</v>
      </c>
      <c r="C123" s="66">
        <v>9</v>
      </c>
      <c r="D123" s="65"/>
      <c r="E123" s="65">
        <v>1</v>
      </c>
      <c r="F123" s="65">
        <v>6</v>
      </c>
      <c r="G123" s="65">
        <v>2</v>
      </c>
      <c r="H123" s="64">
        <f t="shared" si="6"/>
        <v>0.88888888888888884</v>
      </c>
      <c r="I123" s="63">
        <f t="shared" si="7"/>
        <v>1</v>
      </c>
    </row>
    <row r="124" spans="1:9" ht="15.75" x14ac:dyDescent="0.25">
      <c r="A124" s="68"/>
      <c r="B124" s="67" t="s">
        <v>26</v>
      </c>
      <c r="C124" s="66">
        <v>9</v>
      </c>
      <c r="D124" s="65"/>
      <c r="E124" s="65">
        <v>4</v>
      </c>
      <c r="F124" s="65">
        <v>4</v>
      </c>
      <c r="G124" s="65">
        <v>1</v>
      </c>
      <c r="H124" s="64">
        <f t="shared" si="6"/>
        <v>0.55555555555555558</v>
      </c>
      <c r="I124" s="63">
        <f t="shared" si="7"/>
        <v>1</v>
      </c>
    </row>
    <row r="125" spans="1:9" ht="15.75" x14ac:dyDescent="0.25">
      <c r="A125" s="68"/>
      <c r="B125" s="67" t="s">
        <v>59</v>
      </c>
      <c r="C125" s="66">
        <v>9</v>
      </c>
      <c r="D125" s="65"/>
      <c r="E125" s="65">
        <v>5</v>
      </c>
      <c r="F125" s="65">
        <v>3</v>
      </c>
      <c r="G125" s="65">
        <v>1</v>
      </c>
      <c r="H125" s="64">
        <f t="shared" si="6"/>
        <v>0.44444444444444442</v>
      </c>
      <c r="I125" s="63">
        <f t="shared" si="7"/>
        <v>1</v>
      </c>
    </row>
    <row r="126" spans="1:9" ht="15.75" x14ac:dyDescent="0.25">
      <c r="A126" s="68"/>
      <c r="B126" s="67" t="s">
        <v>20</v>
      </c>
      <c r="C126" s="66">
        <v>9</v>
      </c>
      <c r="D126" s="65"/>
      <c r="E126" s="65">
        <v>4</v>
      </c>
      <c r="F126" s="65">
        <v>4</v>
      </c>
      <c r="G126" s="65">
        <v>1</v>
      </c>
      <c r="H126" s="64">
        <f t="shared" si="6"/>
        <v>0.55555555555555558</v>
      </c>
      <c r="I126" s="63">
        <f t="shared" si="7"/>
        <v>1</v>
      </c>
    </row>
    <row r="127" spans="1:9" ht="16.5" thickBot="1" x14ac:dyDescent="0.3">
      <c r="A127" s="62"/>
      <c r="B127" s="61" t="s">
        <v>88</v>
      </c>
      <c r="C127" s="60">
        <v>9</v>
      </c>
      <c r="D127" s="59"/>
      <c r="E127" s="59">
        <v>4</v>
      </c>
      <c r="F127" s="59">
        <v>4</v>
      </c>
      <c r="G127" s="59">
        <v>1</v>
      </c>
      <c r="H127" s="58">
        <f t="shared" si="6"/>
        <v>0.55555555555555558</v>
      </c>
      <c r="I127" s="57">
        <f t="shared" si="7"/>
        <v>1</v>
      </c>
    </row>
    <row r="130" spans="2:3" ht="15.75" x14ac:dyDescent="0.25">
      <c r="B130" s="88" t="s">
        <v>118</v>
      </c>
      <c r="C130" s="56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нач клас</vt:lpstr>
      <vt:lpstr>гуманит</vt:lpstr>
      <vt:lpstr>ест мат</vt:lpstr>
      <vt:lpstr>итоги 2 ч</vt:lpstr>
      <vt:lpstr>МОДО</vt:lpstr>
      <vt:lpstr>СОЧ</vt:lpstr>
      <vt:lpstr>МОДО!_Hlk142302812</vt:lpstr>
    </vt:vector>
  </TitlesOfParts>
  <Company>User 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student</cp:lastModifiedBy>
  <cp:lastPrinted>2024-02-14T12:56:41Z</cp:lastPrinted>
  <dcterms:created xsi:type="dcterms:W3CDTF">2011-03-22T08:34:40Z</dcterms:created>
  <dcterms:modified xsi:type="dcterms:W3CDTF">2024-02-14T12:57:18Z</dcterms:modified>
</cp:coreProperties>
</file>